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nae.sharepoint.com/sites/suivi_siae_diff/Documents partages/General/"/>
    </mc:Choice>
  </mc:AlternateContent>
  <xr:revisionPtr revIDLastSave="551" documentId="8_{DE177EFB-C327-4412-A4FF-101C49E21F6E}" xr6:coauthVersionLast="47" xr6:coauthVersionMax="47" xr10:uidLastSave="{43F2058D-2F59-4169-8C45-1246C23364A9}"/>
  <bookViews>
    <workbookView xWindow="28680" yWindow="-120" windowWidth="29040" windowHeight="15840" tabRatio="876" firstSheet="2" activeTab="11" xr2:uid="{00000000-000D-0000-FFFF-FFFF00000000}"/>
  </bookViews>
  <sheets>
    <sheet name="Liste déroulante" sheetId="2" state="hidden" r:id="rId1"/>
    <sheet name="Admin_Liste" sheetId="22" state="hidden" r:id="rId2"/>
    <sheet name="Données générales" sheetId="3" r:id="rId3"/>
    <sheet name="Evolution-CR-BP" sheetId="15" state="hidden" r:id="rId4"/>
    <sheet name="plan de financement" sheetId="13" state="hidden" r:id="rId5"/>
    <sheet name="plan d_investissement" sheetId="8" state="hidden" r:id="rId6"/>
    <sheet name="coût de revient" sheetId="16" state="hidden" r:id="rId7"/>
    <sheet name="Calcul seuils d'alerte" sheetId="17" state="hidden" r:id="rId8"/>
    <sheet name="DiagFlash Comptes" sheetId="32" r:id="rId9"/>
    <sheet name="Précision modèle économique" sheetId="35" r:id="rId10"/>
    <sheet name="DiagFlash Synthèse" sheetId="33" r:id="rId11"/>
    <sheet name="LEXIQUE" sheetId="34" r:id="rId12"/>
    <sheet name="Liste" sheetId="25" state="hidden" r:id="rId13"/>
  </sheets>
  <definedNames>
    <definedName name="__xlnm.Print_Area_1" localSheetId="8">#REF!</definedName>
    <definedName name="__xlnm.Print_Area_1" localSheetId="10">#REF!</definedName>
    <definedName name="__xlnm.Print_Area_1" localSheetId="11">#REF!</definedName>
    <definedName name="__xlnm.Print_Area_1">#REF!</definedName>
    <definedName name="__xlnm.Print_Area_2">#N/A</definedName>
    <definedName name="__xlnm.Print_Area_5" localSheetId="8">#REF!</definedName>
    <definedName name="__xlnm.Print_Area_5" localSheetId="10">#REF!</definedName>
    <definedName name="__xlnm.Print_Area_5" localSheetId="11">#REF!</definedName>
    <definedName name="__xlnm.Print_Area_5">#REF!</definedName>
    <definedName name="__xlnm.Print_Area_6" localSheetId="8">#REF!</definedName>
    <definedName name="__xlnm.Print_Area_6" localSheetId="10">#REF!</definedName>
    <definedName name="__xlnm.Print_Area_6" localSheetId="11">#REF!</definedName>
    <definedName name="__xlnm.Print_Area_6">#REF!</definedName>
    <definedName name="__xlnm.Print_Area_7" localSheetId="11">#REF!</definedName>
    <definedName name="__xlnm.Print_Area_7">#REF!</definedName>
    <definedName name="__xlnm.Print_Area_8">#REF!</definedName>
    <definedName name="_xlnm._FilterDatabase" localSheetId="9" hidden="1">'Précision modèle économique'!$U$1:$X$17</definedName>
    <definedName name="_ts3">#REF!</definedName>
    <definedName name="Année">#REF!</definedName>
    <definedName name="Annee_N" localSheetId="8">#REF!</definedName>
    <definedName name="Annee_N" localSheetId="10">#REF!</definedName>
    <definedName name="Annee_N" localSheetId="3">'Données générales'!#REF!</definedName>
    <definedName name="Annee_N" localSheetId="11">#REF!</definedName>
    <definedName name="Annee_N">'Données générales'!#REF!</definedName>
    <definedName name="capital_points" localSheetId="8">#REF!</definedName>
    <definedName name="capital_points" localSheetId="10">#REF!</definedName>
    <definedName name="capital_points" localSheetId="11">#REF!</definedName>
    <definedName name="capital_points">#REF!</definedName>
    <definedName name="Clé">#N/A</definedName>
    <definedName name="_xlnm.Recorder" localSheetId="8">#REF!</definedName>
    <definedName name="_xlnm.Recorder" localSheetId="10">#REF!</definedName>
    <definedName name="_xlnm.Recorder" localSheetId="11">#REF!</definedName>
    <definedName name="_xlnm.Recorder">#REF!</definedName>
    <definedName name="Forme_SIAE_Structure" localSheetId="8">#REF!</definedName>
    <definedName name="Forme_SIAE_Structure" localSheetId="10">#REF!</definedName>
    <definedName name="Forme_SIAE_Structure" localSheetId="11">#REF!</definedName>
    <definedName name="Forme_SIAE_Structure">'Données générales'!$D$13</definedName>
    <definedName name="Hrs_Dispo" localSheetId="8">#REF!</definedName>
    <definedName name="Hrs_Dispo" localSheetId="10">#REF!</definedName>
    <definedName name="Hrs_Dispo" localSheetId="11">#REF!</definedName>
    <definedName name="Hrs_Dispo">#REF!</definedName>
    <definedName name="Mandat">#N/A</definedName>
    <definedName name="point" localSheetId="8">#REF!</definedName>
    <definedName name="point" localSheetId="10">#REF!</definedName>
    <definedName name="point" localSheetId="11">#REF!</definedName>
    <definedName name="point">#REF!</definedName>
    <definedName name="Taux_TVA" localSheetId="8">#REF!</definedName>
    <definedName name="Taux_TVA" localSheetId="10">#REF!</definedName>
    <definedName name="Taux_TVA" localSheetId="11">#REF!</definedName>
    <definedName name="Taux_TVA">'Données générales'!$D$15</definedName>
    <definedName name="tf" localSheetId="8">#REF!</definedName>
    <definedName name="tf" localSheetId="10">#REF!</definedName>
    <definedName name="tf" localSheetId="11">#REF!</definedName>
    <definedName name="tf">#REF!</definedName>
    <definedName name="VP" localSheetId="8">#REF!</definedName>
    <definedName name="VP" localSheetId="10">#REF!</definedName>
    <definedName name="VP" localSheetId="11">#REF!</definedName>
    <definedName name="V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33" l="1"/>
  <c r="E22" i="33"/>
  <c r="C22" i="33"/>
  <c r="D20" i="33"/>
  <c r="E20" i="33"/>
  <c r="C20" i="33"/>
  <c r="C39" i="32"/>
  <c r="I15" i="32"/>
  <c r="L56" i="33"/>
  <c r="L55" i="33"/>
  <c r="L54" i="33"/>
  <c r="L53" i="33"/>
  <c r="L52" i="33"/>
  <c r="L51" i="33"/>
  <c r="L50" i="33"/>
  <c r="F54" i="33"/>
  <c r="F53" i="33"/>
  <c r="F52" i="33"/>
  <c r="F51" i="33"/>
  <c r="F50" i="33"/>
  <c r="F30" i="33"/>
  <c r="F44" i="33"/>
  <c r="F43" i="33"/>
  <c r="F42" i="33"/>
  <c r="F41" i="33"/>
  <c r="F40" i="33"/>
  <c r="F46" i="33" s="1"/>
  <c r="E41" i="33"/>
  <c r="E42" i="33"/>
  <c r="E43" i="33"/>
  <c r="E44" i="33"/>
  <c r="J43" i="35"/>
  <c r="G43" i="35"/>
  <c r="D43" i="35"/>
  <c r="C43" i="35"/>
  <c r="Z32" i="35"/>
  <c r="Z33" i="35"/>
  <c r="Z34" i="35"/>
  <c r="Z35" i="35"/>
  <c r="Z36" i="35"/>
  <c r="Z37" i="35"/>
  <c r="Z38" i="35"/>
  <c r="Z39" i="35"/>
  <c r="Z40" i="35"/>
  <c r="Z41" i="35"/>
  <c r="Z31" i="35"/>
  <c r="Y31" i="35"/>
  <c r="K31" i="35"/>
  <c r="K30" i="35"/>
  <c r="J30" i="35"/>
  <c r="L30" i="35" s="1"/>
  <c r="L41" i="35"/>
  <c r="K41" i="35"/>
  <c r="L40" i="35"/>
  <c r="K40" i="35"/>
  <c r="L39" i="35"/>
  <c r="K39" i="35"/>
  <c r="L38" i="35"/>
  <c r="K38" i="35"/>
  <c r="L37" i="35"/>
  <c r="K37" i="35"/>
  <c r="L36" i="35"/>
  <c r="K36" i="35"/>
  <c r="L35" i="35"/>
  <c r="K35" i="35"/>
  <c r="L34" i="35"/>
  <c r="K34" i="35"/>
  <c r="L33" i="35"/>
  <c r="K33" i="35"/>
  <c r="L32" i="35"/>
  <c r="K32" i="35"/>
  <c r="L31" i="35"/>
  <c r="Y4" i="35"/>
  <c r="Y5" i="35"/>
  <c r="Y6" i="35"/>
  <c r="Y7" i="35"/>
  <c r="Y8" i="35"/>
  <c r="Y9" i="35"/>
  <c r="Y11" i="35"/>
  <c r="Y12" i="35"/>
  <c r="Y13" i="35"/>
  <c r="Y14" i="35"/>
  <c r="Y15" i="35"/>
  <c r="Y16" i="35"/>
  <c r="Y17" i="35"/>
  <c r="Y3" i="35"/>
  <c r="K6" i="35"/>
  <c r="M20" i="35" s="1"/>
  <c r="L22" i="35"/>
  <c r="L21" i="35"/>
  <c r="L20" i="35"/>
  <c r="L19" i="35"/>
  <c r="L18" i="35"/>
  <c r="L17" i="35"/>
  <c r="L16" i="35"/>
  <c r="K15" i="35"/>
  <c r="L14" i="35"/>
  <c r="L13" i="35"/>
  <c r="L12" i="35"/>
  <c r="L11" i="35"/>
  <c r="L10" i="35"/>
  <c r="L9" i="35"/>
  <c r="L8" i="35"/>
  <c r="K7" i="35"/>
  <c r="F41" i="32"/>
  <c r="F40" i="32"/>
  <c r="F39" i="32"/>
  <c r="U4" i="35"/>
  <c r="U5" i="35"/>
  <c r="U6" i="35"/>
  <c r="U7" i="35"/>
  <c r="U8" i="35"/>
  <c r="U9" i="35"/>
  <c r="U10" i="35"/>
  <c r="U11" i="35"/>
  <c r="U12" i="35"/>
  <c r="U13" i="35"/>
  <c r="U14" i="35"/>
  <c r="U15" i="35"/>
  <c r="U16" i="35"/>
  <c r="U17" i="35"/>
  <c r="U3" i="35"/>
  <c r="V7" i="35"/>
  <c r="V3" i="35"/>
  <c r="W3" i="35"/>
  <c r="X3" i="35"/>
  <c r="B47" i="33"/>
  <c r="E39" i="32"/>
  <c r="D7" i="33"/>
  <c r="C7" i="33"/>
  <c r="E7" i="33"/>
  <c r="C41" i="32"/>
  <c r="C40" i="32"/>
  <c r="C23" i="33"/>
  <c r="D23" i="33"/>
  <c r="E23" i="33"/>
  <c r="I8" i="35"/>
  <c r="I9" i="35"/>
  <c r="I10" i="35"/>
  <c r="I11" i="35"/>
  <c r="I12" i="35"/>
  <c r="I13" i="35"/>
  <c r="I14" i="35"/>
  <c r="I16" i="35"/>
  <c r="I17" i="35"/>
  <c r="I18" i="35"/>
  <c r="I19" i="35"/>
  <c r="I20" i="35"/>
  <c r="I21" i="35"/>
  <c r="I22" i="35"/>
  <c r="F8" i="35"/>
  <c r="F9" i="35"/>
  <c r="F10" i="35"/>
  <c r="F11" i="35"/>
  <c r="F12" i="35"/>
  <c r="F13" i="35"/>
  <c r="F14" i="35"/>
  <c r="F16" i="35"/>
  <c r="F17" i="35"/>
  <c r="F18" i="35"/>
  <c r="F19" i="35"/>
  <c r="F20" i="35"/>
  <c r="F21" i="35"/>
  <c r="F22" i="35"/>
  <c r="E40" i="32"/>
  <c r="E16" i="33"/>
  <c r="K5" i="32"/>
  <c r="J5" i="32" s="1"/>
  <c r="I5" i="32" s="1"/>
  <c r="E5" i="32"/>
  <c r="D5" i="32" s="1"/>
  <c r="C5" i="32" s="1"/>
  <c r="Y32" i="35"/>
  <c r="Y33" i="35"/>
  <c r="Y34" i="35"/>
  <c r="Y35" i="35"/>
  <c r="Y36" i="35"/>
  <c r="Y37" i="35"/>
  <c r="Y38" i="35"/>
  <c r="Y39" i="35"/>
  <c r="Y40" i="35"/>
  <c r="Y41" i="35"/>
  <c r="X32" i="35"/>
  <c r="X33" i="35"/>
  <c r="X34" i="35"/>
  <c r="X35" i="35"/>
  <c r="X36" i="35"/>
  <c r="X37" i="35"/>
  <c r="X38" i="35"/>
  <c r="X39" i="35"/>
  <c r="X40" i="35"/>
  <c r="X41" i="35"/>
  <c r="W32" i="35"/>
  <c r="W33" i="35"/>
  <c r="W34" i="35"/>
  <c r="W35" i="35"/>
  <c r="W36" i="35"/>
  <c r="W37" i="35"/>
  <c r="W38" i="35"/>
  <c r="W39" i="35"/>
  <c r="W40" i="35"/>
  <c r="W41" i="35"/>
  <c r="X31" i="35"/>
  <c r="W31" i="35"/>
  <c r="V41" i="35"/>
  <c r="V40" i="35"/>
  <c r="V39" i="35"/>
  <c r="V38" i="35"/>
  <c r="V37" i="35"/>
  <c r="V36" i="35"/>
  <c r="V35" i="35"/>
  <c r="V34" i="35"/>
  <c r="V33" i="35"/>
  <c r="V32" i="35"/>
  <c r="V31" i="35"/>
  <c r="V30" i="35"/>
  <c r="X6" i="35"/>
  <c r="X7" i="35"/>
  <c r="X8" i="35"/>
  <c r="X9" i="35"/>
  <c r="X11" i="35"/>
  <c r="X12" i="35"/>
  <c r="X13" i="35"/>
  <c r="X14" i="35"/>
  <c r="X15" i="35"/>
  <c r="X16" i="35"/>
  <c r="X17" i="35"/>
  <c r="W6" i="35"/>
  <c r="W7" i="35"/>
  <c r="W8" i="35"/>
  <c r="W9" i="35"/>
  <c r="W11" i="35"/>
  <c r="W12" i="35"/>
  <c r="W13" i="35"/>
  <c r="W14" i="35"/>
  <c r="W15" i="35"/>
  <c r="W16" i="35"/>
  <c r="W17" i="35"/>
  <c r="V11" i="35"/>
  <c r="V12" i="35"/>
  <c r="V13" i="35"/>
  <c r="V14" i="35"/>
  <c r="V15" i="35"/>
  <c r="V16" i="35"/>
  <c r="V17" i="35"/>
  <c r="U2" i="35"/>
  <c r="X4" i="35"/>
  <c r="X5" i="35"/>
  <c r="W4" i="35"/>
  <c r="W5" i="35"/>
  <c r="V4" i="35"/>
  <c r="V5" i="35"/>
  <c r="V6" i="35"/>
  <c r="V8" i="35"/>
  <c r="V9" i="35"/>
  <c r="J56" i="33"/>
  <c r="K56" i="33"/>
  <c r="I56" i="33"/>
  <c r="J55" i="33"/>
  <c r="K55" i="33"/>
  <c r="I55" i="33"/>
  <c r="J54" i="33"/>
  <c r="K54" i="33"/>
  <c r="I54" i="33"/>
  <c r="J53" i="33"/>
  <c r="K53" i="33"/>
  <c r="I53" i="33"/>
  <c r="J52" i="33"/>
  <c r="K52" i="33"/>
  <c r="I52" i="33"/>
  <c r="I51" i="33"/>
  <c r="J51" i="33"/>
  <c r="K51" i="33"/>
  <c r="J50" i="33"/>
  <c r="K50" i="33"/>
  <c r="I50" i="33"/>
  <c r="E52" i="33"/>
  <c r="E53" i="33"/>
  <c r="E54" i="33"/>
  <c r="E51" i="33"/>
  <c r="D52" i="33"/>
  <c r="D53" i="33"/>
  <c r="D54" i="33"/>
  <c r="D51" i="33"/>
  <c r="C52" i="33"/>
  <c r="C53" i="33"/>
  <c r="C54" i="33"/>
  <c r="C51" i="33"/>
  <c r="C50" i="33"/>
  <c r="E50" i="33"/>
  <c r="D50" i="33"/>
  <c r="H56" i="33"/>
  <c r="H55" i="33"/>
  <c r="H51" i="33"/>
  <c r="H52" i="33"/>
  <c r="H53" i="33"/>
  <c r="H54" i="33"/>
  <c r="H50" i="33"/>
  <c r="B51" i="33"/>
  <c r="B52" i="33"/>
  <c r="B53" i="33"/>
  <c r="B54" i="33"/>
  <c r="B50" i="33"/>
  <c r="D44" i="33"/>
  <c r="C44" i="33"/>
  <c r="F43" i="32" l="1"/>
  <c r="F36" i="33" s="1"/>
  <c r="K24" i="35"/>
  <c r="F21" i="32"/>
  <c r="L21" i="32"/>
  <c r="K5" i="35"/>
  <c r="Y1" i="35" s="1"/>
  <c r="M14" i="35"/>
  <c r="M22" i="35"/>
  <c r="M19" i="35"/>
  <c r="M21" i="35"/>
  <c r="M7" i="35"/>
  <c r="M8" i="35"/>
  <c r="M15" i="35"/>
  <c r="M16" i="35"/>
  <c r="M9" i="35"/>
  <c r="M10" i="35"/>
  <c r="M11" i="35"/>
  <c r="M17" i="35"/>
  <c r="M12" i="35"/>
  <c r="M18" i="35"/>
  <c r="M13" i="35"/>
  <c r="C43" i="32"/>
  <c r="I31" i="35"/>
  <c r="I32" i="35"/>
  <c r="I33" i="35"/>
  <c r="I34" i="35"/>
  <c r="I35" i="35"/>
  <c r="I36" i="35"/>
  <c r="I37" i="35"/>
  <c r="I38" i="35"/>
  <c r="I39" i="35"/>
  <c r="I40" i="35"/>
  <c r="I41" i="35"/>
  <c r="H31" i="35"/>
  <c r="H32" i="35"/>
  <c r="H33" i="35"/>
  <c r="H34" i="35"/>
  <c r="H35" i="35"/>
  <c r="H36" i="35"/>
  <c r="H37" i="35"/>
  <c r="H38" i="35"/>
  <c r="H39" i="35"/>
  <c r="H40" i="35"/>
  <c r="H41" i="35"/>
  <c r="F31" i="35"/>
  <c r="F32" i="35"/>
  <c r="F33" i="35"/>
  <c r="F34" i="35"/>
  <c r="F35" i="35"/>
  <c r="F36" i="35"/>
  <c r="F37" i="35"/>
  <c r="F38" i="35"/>
  <c r="F39" i="35"/>
  <c r="F40" i="35"/>
  <c r="F41" i="35"/>
  <c r="E31" i="35"/>
  <c r="E32" i="35"/>
  <c r="E33" i="35"/>
  <c r="E34" i="35"/>
  <c r="E35" i="35"/>
  <c r="E36" i="35"/>
  <c r="E37" i="35"/>
  <c r="E38" i="35"/>
  <c r="E39" i="35"/>
  <c r="E40" i="35"/>
  <c r="E41" i="35"/>
  <c r="G30" i="35"/>
  <c r="D30" i="35"/>
  <c r="C30" i="35"/>
  <c r="H6" i="35"/>
  <c r="E6" i="35"/>
  <c r="C6" i="35"/>
  <c r="H15" i="35"/>
  <c r="L15" i="35" s="1"/>
  <c r="E15" i="35"/>
  <c r="C15" i="35"/>
  <c r="H7" i="35"/>
  <c r="L7" i="35" s="1"/>
  <c r="E7" i="35"/>
  <c r="C7" i="35"/>
  <c r="E17" i="33"/>
  <c r="D21" i="33"/>
  <c r="J20" i="33" s="1"/>
  <c r="D8" i="33"/>
  <c r="D43" i="33"/>
  <c r="C43" i="33"/>
  <c r="D42" i="33"/>
  <c r="C42" i="33"/>
  <c r="D41" i="33"/>
  <c r="C41" i="33"/>
  <c r="D40" i="33"/>
  <c r="E40" i="33"/>
  <c r="E46" i="33" s="1"/>
  <c r="C40" i="33"/>
  <c r="J21" i="33"/>
  <c r="K21" i="33"/>
  <c r="I21" i="33"/>
  <c r="E21" i="33"/>
  <c r="K20" i="33" s="1"/>
  <c r="C21" i="33"/>
  <c r="I20" i="33" s="1"/>
  <c r="J19" i="33"/>
  <c r="K19" i="33"/>
  <c r="I19" i="33"/>
  <c r="E14" i="33"/>
  <c r="C8" i="33"/>
  <c r="E12" i="33"/>
  <c r="D41" i="32"/>
  <c r="E41" i="32"/>
  <c r="E43" i="32" s="1"/>
  <c r="D40" i="32"/>
  <c r="D39" i="32"/>
  <c r="F31" i="33" s="1"/>
  <c r="K15" i="32"/>
  <c r="J15" i="32"/>
  <c r="E15" i="33"/>
  <c r="F49" i="33" l="1"/>
  <c r="L49" i="33" s="1"/>
  <c r="F38" i="32"/>
  <c r="F39" i="33"/>
  <c r="F45" i="33" s="1"/>
  <c r="F35" i="33"/>
  <c r="I16" i="32"/>
  <c r="E24" i="35"/>
  <c r="L6" i="35"/>
  <c r="H24" i="35"/>
  <c r="D20" i="35"/>
  <c r="C24" i="35"/>
  <c r="F45" i="32"/>
  <c r="J29" i="35"/>
  <c r="Z29" i="35" s="1"/>
  <c r="D43" i="32"/>
  <c r="E31" i="33"/>
  <c r="F15" i="35"/>
  <c r="F7" i="35"/>
  <c r="I7" i="35"/>
  <c r="I15" i="35"/>
  <c r="G9" i="35"/>
  <c r="F6" i="35"/>
  <c r="J18" i="35"/>
  <c r="I6" i="35"/>
  <c r="E30" i="35"/>
  <c r="H30" i="35"/>
  <c r="D9" i="35"/>
  <c r="D8" i="35"/>
  <c r="G18" i="35"/>
  <c r="J22" i="35"/>
  <c r="F30" i="35"/>
  <c r="G7" i="35"/>
  <c r="J21" i="35"/>
  <c r="J20" i="35"/>
  <c r="J12" i="35"/>
  <c r="J10" i="35"/>
  <c r="G20" i="35"/>
  <c r="J19" i="35"/>
  <c r="G21" i="35"/>
  <c r="D7" i="35"/>
  <c r="D22" i="35"/>
  <c r="G19" i="35"/>
  <c r="J13" i="35"/>
  <c r="I30" i="35"/>
  <c r="D15" i="35"/>
  <c r="D18" i="35"/>
  <c r="G16" i="35"/>
  <c r="J8" i="35"/>
  <c r="G15" i="35"/>
  <c r="D17" i="35"/>
  <c r="G14" i="35"/>
  <c r="D19" i="35"/>
  <c r="D21" i="35"/>
  <c r="G17" i="35"/>
  <c r="J15" i="35"/>
  <c r="D16" i="35"/>
  <c r="G11" i="35"/>
  <c r="D14" i="35"/>
  <c r="G10" i="35"/>
  <c r="D13" i="35"/>
  <c r="G8" i="35"/>
  <c r="J17" i="35"/>
  <c r="D12" i="35"/>
  <c r="D11" i="35"/>
  <c r="G13" i="35"/>
  <c r="J16" i="35"/>
  <c r="D10" i="35"/>
  <c r="G12" i="35"/>
  <c r="J14" i="35"/>
  <c r="G22" i="35"/>
  <c r="J11" i="35"/>
  <c r="J9" i="35"/>
  <c r="J7" i="35"/>
  <c r="E36" i="33"/>
  <c r="E8" i="33"/>
  <c r="K22" i="33" s="1"/>
  <c r="C46" i="33"/>
  <c r="J22" i="33"/>
  <c r="D46" i="33"/>
  <c r="C36" i="33"/>
  <c r="E32" i="33" l="1"/>
  <c r="F32" i="33"/>
  <c r="D36" i="33"/>
  <c r="C2" i="32"/>
  <c r="D13" i="33"/>
  <c r="G31" i="15" l="1"/>
  <c r="F31" i="15"/>
  <c r="F16" i="15" l="1"/>
  <c r="F10" i="15"/>
  <c r="I15" i="15" l="1"/>
  <c r="I16" i="15"/>
  <c r="I17" i="15"/>
  <c r="I18" i="15"/>
  <c r="I14" i="15"/>
  <c r="I7" i="15"/>
  <c r="I8" i="15"/>
  <c r="I9" i="15"/>
  <c r="I10" i="15"/>
  <c r="I6" i="15"/>
  <c r="D38" i="15"/>
  <c r="E31" i="15"/>
  <c r="C25" i="15"/>
  <c r="C32" i="15"/>
  <c r="D13" i="15"/>
  <c r="E16" i="15"/>
  <c r="E10" i="15"/>
  <c r="G15" i="15" l="1"/>
  <c r="G16" i="15"/>
  <c r="F15" i="15"/>
  <c r="D14" i="15"/>
  <c r="E14" i="15"/>
  <c r="D15" i="15"/>
  <c r="E15" i="15"/>
  <c r="C15" i="15"/>
  <c r="C16" i="15"/>
  <c r="C17" i="15"/>
  <c r="C18" i="15"/>
  <c r="N15" i="15" l="1"/>
  <c r="O15" i="15" s="1"/>
  <c r="J15" i="15"/>
  <c r="K15" i="15" s="1"/>
  <c r="P15" i="15"/>
  <c r="Q15" i="15" s="1"/>
  <c r="L15" i="15"/>
  <c r="M15" i="15" s="1"/>
  <c r="G43" i="15" l="1"/>
  <c r="F43" i="15"/>
  <c r="G42" i="15"/>
  <c r="F42" i="15"/>
  <c r="G41" i="15"/>
  <c r="F41" i="15"/>
  <c r="G40" i="15"/>
  <c r="F40" i="15"/>
  <c r="G39" i="15"/>
  <c r="F39" i="15"/>
  <c r="G38" i="15"/>
  <c r="F38" i="15"/>
  <c r="G37" i="15"/>
  <c r="F37" i="15"/>
  <c r="G36" i="15"/>
  <c r="F36" i="15"/>
  <c r="G35" i="15"/>
  <c r="F35" i="15"/>
  <c r="G33" i="15"/>
  <c r="F33" i="15"/>
  <c r="G32" i="15"/>
  <c r="F32" i="15"/>
  <c r="E30" i="33" l="1"/>
  <c r="G45" i="15"/>
  <c r="G34" i="15"/>
  <c r="F34" i="15"/>
  <c r="P31" i="15"/>
  <c r="Q31" i="15" s="1"/>
  <c r="P32" i="15"/>
  <c r="Q32" i="15" s="1"/>
  <c r="G30" i="15"/>
  <c r="F30" i="15"/>
  <c r="G29" i="15"/>
  <c r="F29" i="15"/>
  <c r="G28" i="15"/>
  <c r="F28" i="15"/>
  <c r="G27" i="15"/>
  <c r="F27" i="15"/>
  <c r="G26" i="15"/>
  <c r="F26" i="15"/>
  <c r="G25" i="15"/>
  <c r="F25" i="15"/>
  <c r="G24" i="15"/>
  <c r="F24" i="15"/>
  <c r="G23" i="15"/>
  <c r="F23" i="15"/>
  <c r="G22" i="15"/>
  <c r="F22" i="15"/>
  <c r="G21" i="15"/>
  <c r="F21" i="15"/>
  <c r="G20" i="15"/>
  <c r="F20" i="15"/>
  <c r="G19" i="15"/>
  <c r="F19" i="15"/>
  <c r="G18" i="15"/>
  <c r="F18" i="15"/>
  <c r="G17" i="15"/>
  <c r="F17" i="15"/>
  <c r="G14" i="15"/>
  <c r="F14" i="15"/>
  <c r="G13" i="15"/>
  <c r="F13" i="15"/>
  <c r="G12" i="15"/>
  <c r="F12" i="15"/>
  <c r="G11" i="15"/>
  <c r="F11" i="15"/>
  <c r="G10" i="15"/>
  <c r="G9" i="15"/>
  <c r="F9" i="15"/>
  <c r="G8" i="15"/>
  <c r="F8" i="15"/>
  <c r="G7" i="15"/>
  <c r="F7" i="15"/>
  <c r="G6" i="15"/>
  <c r="F6" i="15"/>
  <c r="G5" i="15"/>
  <c r="F5" i="15"/>
  <c r="E43" i="15"/>
  <c r="D43" i="15"/>
  <c r="C43" i="15"/>
  <c r="E42" i="15"/>
  <c r="D42" i="15"/>
  <c r="C42" i="15"/>
  <c r="E41" i="15"/>
  <c r="D41" i="15"/>
  <c r="C41" i="15"/>
  <c r="E40" i="15"/>
  <c r="D40" i="15"/>
  <c r="C40" i="15"/>
  <c r="E39" i="15"/>
  <c r="D39" i="15"/>
  <c r="C39" i="15"/>
  <c r="E38" i="15"/>
  <c r="C38" i="15"/>
  <c r="E37" i="15"/>
  <c r="D37" i="15"/>
  <c r="C37" i="15"/>
  <c r="E36" i="15"/>
  <c r="D36" i="15"/>
  <c r="C36" i="15"/>
  <c r="E35" i="15"/>
  <c r="D35" i="15"/>
  <c r="C35" i="15"/>
  <c r="E32" i="15"/>
  <c r="D32" i="15"/>
  <c r="D31" i="15"/>
  <c r="C31" i="15"/>
  <c r="E30" i="15"/>
  <c r="D30" i="15"/>
  <c r="C30" i="15"/>
  <c r="E29" i="15"/>
  <c r="D29" i="15"/>
  <c r="C29" i="15"/>
  <c r="E28" i="15"/>
  <c r="D28" i="15"/>
  <c r="C28" i="15"/>
  <c r="E26" i="15"/>
  <c r="D26" i="15"/>
  <c r="C26" i="15"/>
  <c r="E25" i="15"/>
  <c r="D25" i="15"/>
  <c r="E24" i="15"/>
  <c r="D24" i="15"/>
  <c r="C24" i="15"/>
  <c r="E23" i="15"/>
  <c r="D23" i="15"/>
  <c r="C23" i="15"/>
  <c r="E22" i="15"/>
  <c r="D22" i="15"/>
  <c r="C22" i="15"/>
  <c r="E21" i="15"/>
  <c r="D21" i="15"/>
  <c r="C21" i="15"/>
  <c r="E20" i="15"/>
  <c r="D20" i="15"/>
  <c r="C20" i="15"/>
  <c r="E19" i="15"/>
  <c r="D19" i="15"/>
  <c r="C19" i="15"/>
  <c r="E18" i="15"/>
  <c r="D18" i="15"/>
  <c r="E17" i="15"/>
  <c r="D17" i="15"/>
  <c r="D16" i="15"/>
  <c r="C14" i="15"/>
  <c r="J14" i="15" s="1"/>
  <c r="K14" i="15" s="1"/>
  <c r="E13" i="15"/>
  <c r="C13" i="15"/>
  <c r="E12" i="15"/>
  <c r="D12" i="15"/>
  <c r="C12" i="15"/>
  <c r="E11" i="15"/>
  <c r="D11" i="15"/>
  <c r="C11" i="15"/>
  <c r="D10" i="15"/>
  <c r="C10" i="15"/>
  <c r="E9" i="15"/>
  <c r="D9" i="15"/>
  <c r="C9" i="15"/>
  <c r="E8" i="15"/>
  <c r="D8" i="15"/>
  <c r="C8" i="15"/>
  <c r="E7" i="15"/>
  <c r="D7" i="15"/>
  <c r="C7" i="15"/>
  <c r="E6" i="15"/>
  <c r="D6" i="15"/>
  <c r="C6" i="15"/>
  <c r="D5" i="15"/>
  <c r="E5" i="15"/>
  <c r="C5" i="15"/>
  <c r="P36" i="15"/>
  <c r="Q36" i="15" s="1"/>
  <c r="P35" i="15"/>
  <c r="Q35" i="15" s="1"/>
  <c r="P33" i="15"/>
  <c r="Q33" i="15" s="1"/>
  <c r="J5" i="15" l="1"/>
  <c r="K5" i="15" s="1"/>
  <c r="P17" i="15"/>
  <c r="Q17" i="15" s="1"/>
  <c r="P21" i="15"/>
  <c r="Q21" i="15" s="1"/>
  <c r="P19" i="15"/>
  <c r="Q19" i="15" s="1"/>
  <c r="F45" i="15"/>
  <c r="P45" i="15" s="1"/>
  <c r="Q45" i="15" s="1"/>
  <c r="P29" i="15"/>
  <c r="Q29" i="15" s="1"/>
  <c r="P34" i="15"/>
  <c r="Q34" i="15" s="1"/>
  <c r="P8" i="15"/>
  <c r="Q8" i="15" s="1"/>
  <c r="P10" i="15"/>
  <c r="Q10" i="15" s="1"/>
  <c r="P14" i="15"/>
  <c r="Q14" i="15" s="1"/>
  <c r="P12" i="15"/>
  <c r="Q12" i="15" s="1"/>
  <c r="P5" i="15"/>
  <c r="Q5" i="15" s="1"/>
  <c r="P27" i="15"/>
  <c r="Q27" i="15" s="1"/>
  <c r="P6" i="15"/>
  <c r="Q6" i="15" s="1"/>
  <c r="P25" i="15"/>
  <c r="Q25" i="15" s="1"/>
  <c r="P7" i="15"/>
  <c r="Q7" i="15" s="1"/>
  <c r="P9" i="15"/>
  <c r="Q9" i="15" s="1"/>
  <c r="P11" i="15"/>
  <c r="Q11" i="15" s="1"/>
  <c r="P13" i="15"/>
  <c r="Q13" i="15" s="1"/>
  <c r="P16" i="15"/>
  <c r="Q16" i="15" s="1"/>
  <c r="P18" i="15"/>
  <c r="Q18" i="15" s="1"/>
  <c r="P20" i="15"/>
  <c r="Q20" i="15" s="1"/>
  <c r="P22" i="15"/>
  <c r="Q22" i="15" s="1"/>
  <c r="P24" i="15"/>
  <c r="Q24" i="15" s="1"/>
  <c r="P26" i="15"/>
  <c r="Q26" i="15" s="1"/>
  <c r="P28" i="15"/>
  <c r="Q28" i="15" s="1"/>
  <c r="P30" i="15"/>
  <c r="Q30" i="15" s="1"/>
  <c r="L31" i="15"/>
  <c r="M31" i="15" s="1"/>
  <c r="J36" i="15"/>
  <c r="K36" i="15" s="1"/>
  <c r="P23" i="15"/>
  <c r="Q23" i="15" s="1"/>
  <c r="N18" i="15"/>
  <c r="O18" i="15" s="1"/>
  <c r="J12" i="15"/>
  <c r="K12" i="15" s="1"/>
  <c r="N36" i="15"/>
  <c r="O36" i="15" s="1"/>
  <c r="N35" i="15"/>
  <c r="O35" i="15" s="1"/>
  <c r="N32" i="15"/>
  <c r="O32" i="15" s="1"/>
  <c r="N31" i="15"/>
  <c r="O31" i="15" s="1"/>
  <c r="N30" i="15"/>
  <c r="O30" i="15" s="1"/>
  <c r="N29" i="15"/>
  <c r="O29" i="15" s="1"/>
  <c r="N28" i="15"/>
  <c r="O28" i="15" s="1"/>
  <c r="N26" i="15"/>
  <c r="O26" i="15" s="1"/>
  <c r="N25" i="15"/>
  <c r="O25" i="15" s="1"/>
  <c r="N24" i="15"/>
  <c r="O24" i="15" s="1"/>
  <c r="N23" i="15"/>
  <c r="O23" i="15" s="1"/>
  <c r="N22" i="15"/>
  <c r="O22" i="15" s="1"/>
  <c r="N21" i="15"/>
  <c r="O21" i="15" s="1"/>
  <c r="N20" i="15"/>
  <c r="O20" i="15" s="1"/>
  <c r="N19" i="15"/>
  <c r="O19" i="15" s="1"/>
  <c r="N17" i="15"/>
  <c r="O17" i="15" s="1"/>
  <c r="N16" i="15"/>
  <c r="O16" i="15" s="1"/>
  <c r="N14" i="15"/>
  <c r="O14" i="15" s="1"/>
  <c r="N13" i="15"/>
  <c r="O13" i="15" s="1"/>
  <c r="N12" i="15"/>
  <c r="O12" i="15" s="1"/>
  <c r="N11" i="15"/>
  <c r="O11" i="15" s="1"/>
  <c r="N10" i="15"/>
  <c r="O10" i="15" s="1"/>
  <c r="N9" i="15"/>
  <c r="O9" i="15" s="1"/>
  <c r="N8" i="15"/>
  <c r="O8" i="15" s="1"/>
  <c r="N7" i="15"/>
  <c r="O7" i="15" s="1"/>
  <c r="N6" i="15"/>
  <c r="O6" i="15" s="1"/>
  <c r="N5" i="15"/>
  <c r="O5" i="15" s="1"/>
  <c r="L36" i="15"/>
  <c r="M36" i="15" s="1"/>
  <c r="L35" i="15"/>
  <c r="M35" i="15" s="1"/>
  <c r="L32" i="15"/>
  <c r="M32" i="15" s="1"/>
  <c r="L30" i="15"/>
  <c r="M30" i="15" s="1"/>
  <c r="L29" i="15"/>
  <c r="M29" i="15" s="1"/>
  <c r="L28" i="15"/>
  <c r="M28" i="15" s="1"/>
  <c r="L26" i="15"/>
  <c r="M26" i="15" s="1"/>
  <c r="L25" i="15"/>
  <c r="M25" i="15" s="1"/>
  <c r="L24" i="15"/>
  <c r="M24" i="15" s="1"/>
  <c r="L23" i="15"/>
  <c r="M23" i="15" s="1"/>
  <c r="L22" i="15"/>
  <c r="M22" i="15" s="1"/>
  <c r="L21" i="15"/>
  <c r="M21" i="15" s="1"/>
  <c r="L20" i="15"/>
  <c r="M20" i="15" s="1"/>
  <c r="L19" i="15"/>
  <c r="M19" i="15" s="1"/>
  <c r="L18" i="15"/>
  <c r="M18" i="15" s="1"/>
  <c r="L17" i="15"/>
  <c r="M17" i="15" s="1"/>
  <c r="L16" i="15"/>
  <c r="M16" i="15" s="1"/>
  <c r="L14" i="15"/>
  <c r="M14" i="15" s="1"/>
  <c r="L13" i="15"/>
  <c r="M13" i="15" s="1"/>
  <c r="L12" i="15"/>
  <c r="M12" i="15" s="1"/>
  <c r="L11" i="15"/>
  <c r="M11" i="15" s="1"/>
  <c r="L10" i="15"/>
  <c r="M10" i="15" s="1"/>
  <c r="L9" i="15"/>
  <c r="M9" i="15" s="1"/>
  <c r="L8" i="15"/>
  <c r="M8" i="15" s="1"/>
  <c r="L7" i="15"/>
  <c r="M7" i="15" s="1"/>
  <c r="L6" i="15"/>
  <c r="M6" i="15" s="1"/>
  <c r="L5" i="15"/>
  <c r="M5" i="15" s="1"/>
  <c r="J35" i="15"/>
  <c r="K35" i="15" s="1"/>
  <c r="J32" i="15"/>
  <c r="K32" i="15" s="1"/>
  <c r="J31" i="15"/>
  <c r="K31" i="15" s="1"/>
  <c r="J30" i="15"/>
  <c r="K30" i="15" s="1"/>
  <c r="J29" i="15"/>
  <c r="K29" i="15" s="1"/>
  <c r="J28" i="15"/>
  <c r="K28" i="15" s="1"/>
  <c r="J26" i="15"/>
  <c r="K26" i="15" s="1"/>
  <c r="J25" i="15"/>
  <c r="K25" i="15" s="1"/>
  <c r="J24" i="15"/>
  <c r="K24" i="15" s="1"/>
  <c r="J23" i="15"/>
  <c r="K23" i="15" s="1"/>
  <c r="J22" i="15"/>
  <c r="K22" i="15" s="1"/>
  <c r="J21" i="15"/>
  <c r="K21" i="15" s="1"/>
  <c r="J20" i="15"/>
  <c r="K20" i="15" s="1"/>
  <c r="J19" i="15"/>
  <c r="K19" i="15" s="1"/>
  <c r="J18" i="15"/>
  <c r="K18" i="15" s="1"/>
  <c r="J17" i="15"/>
  <c r="K17" i="15" s="1"/>
  <c r="J16" i="15"/>
  <c r="K16" i="15" s="1"/>
  <c r="J13" i="15"/>
  <c r="K13" i="15" s="1"/>
  <c r="J11" i="15"/>
  <c r="K11" i="15" s="1"/>
  <c r="J10" i="15"/>
  <c r="K10" i="15" s="1"/>
  <c r="J9" i="15"/>
  <c r="K9" i="15" s="1"/>
  <c r="J8" i="15"/>
  <c r="K8" i="15" s="1"/>
  <c r="J7" i="15"/>
  <c r="K7" i="15" s="1"/>
  <c r="J6" i="15"/>
  <c r="K6" i="15" s="1"/>
  <c r="B4" i="16" l="1"/>
  <c r="B2" i="16"/>
  <c r="B3" i="16" s="1"/>
  <c r="B9" i="16"/>
  <c r="E9" i="16"/>
  <c r="C9" i="16"/>
  <c r="D9" i="16"/>
  <c r="E8" i="16"/>
  <c r="C4" i="16"/>
  <c r="D4" i="16"/>
  <c r="E34" i="8"/>
  <c r="E5" i="13" s="1"/>
  <c r="E35" i="8"/>
  <c r="E6" i="13" s="1"/>
  <c r="C3" i="16"/>
  <c r="D3" i="16"/>
  <c r="E3" i="16"/>
  <c r="E28" i="13"/>
  <c r="E34" i="13" s="1"/>
  <c r="E30" i="13"/>
  <c r="F7" i="8"/>
  <c r="K7" i="8"/>
  <c r="F8" i="8"/>
  <c r="K8" i="8" s="1"/>
  <c r="F9" i="8"/>
  <c r="K9" i="8"/>
  <c r="F10" i="8"/>
  <c r="K10" i="8" s="1"/>
  <c r="F11" i="8"/>
  <c r="K11" i="8" s="1"/>
  <c r="F13" i="8"/>
  <c r="K13" i="8" s="1"/>
  <c r="F14" i="8"/>
  <c r="J14" i="8" s="1"/>
  <c r="F15" i="8"/>
  <c r="K15" i="8" s="1"/>
  <c r="F16" i="8"/>
  <c r="K16" i="8" s="1"/>
  <c r="F17" i="8"/>
  <c r="K17" i="8" s="1"/>
  <c r="F18" i="8"/>
  <c r="K18" i="8"/>
  <c r="F19" i="8"/>
  <c r="J19" i="8" s="1"/>
  <c r="F20" i="8"/>
  <c r="K20" i="8"/>
  <c r="F21" i="8"/>
  <c r="K21" i="8" s="1"/>
  <c r="F22" i="8"/>
  <c r="K22" i="8" s="1"/>
  <c r="F23" i="8"/>
  <c r="K23" i="8" s="1"/>
  <c r="F24" i="8"/>
  <c r="K24" i="8" s="1"/>
  <c r="F25" i="8"/>
  <c r="K25" i="8"/>
  <c r="F26" i="8"/>
  <c r="K26" i="8" s="1"/>
  <c r="F27" i="8"/>
  <c r="K27" i="8" s="1"/>
  <c r="J27" i="8"/>
  <c r="F29" i="8"/>
  <c r="F30" i="8"/>
  <c r="F31" i="8"/>
  <c r="F32" i="8"/>
  <c r="F33" i="8"/>
  <c r="C34" i="8"/>
  <c r="C5" i="13" s="1"/>
  <c r="D34" i="8"/>
  <c r="D5" i="13"/>
  <c r="C35" i="8"/>
  <c r="C6" i="13" s="1"/>
  <c r="D35" i="8"/>
  <c r="D6" i="13" s="1"/>
  <c r="H14" i="13"/>
  <c r="I14" i="13"/>
  <c r="J14" i="13"/>
  <c r="K14" i="13"/>
  <c r="H15" i="13"/>
  <c r="I15" i="13"/>
  <c r="J15" i="13"/>
  <c r="K15" i="13"/>
  <c r="H16" i="13"/>
  <c r="I16" i="13"/>
  <c r="J16" i="13"/>
  <c r="K16" i="13"/>
  <c r="G21" i="13"/>
  <c r="G22" i="13"/>
  <c r="G23" i="13"/>
  <c r="G24" i="13"/>
  <c r="C28" i="13"/>
  <c r="D28" i="13"/>
  <c r="C29" i="13"/>
  <c r="E29" i="13"/>
  <c r="C30" i="13"/>
  <c r="D30" i="13"/>
  <c r="C31" i="13"/>
  <c r="C37" i="13"/>
  <c r="D37" i="13"/>
  <c r="E37" i="13"/>
  <c r="C38" i="13"/>
  <c r="D38" i="13"/>
  <c r="C39" i="13"/>
  <c r="C40" i="13"/>
  <c r="D40" i="13"/>
  <c r="E40" i="13"/>
  <c r="C41" i="13"/>
  <c r="E38" i="13"/>
  <c r="E42" i="13" s="1"/>
  <c r="J25" i="8"/>
  <c r="J17" i="8"/>
  <c r="J8" i="8"/>
  <c r="J24" i="8"/>
  <c r="J22" i="8"/>
  <c r="J20" i="8"/>
  <c r="J18" i="8"/>
  <c r="J16" i="8"/>
  <c r="J11" i="8"/>
  <c r="J9" i="8"/>
  <c r="J7" i="8"/>
  <c r="D41" i="13"/>
  <c r="D39" i="13"/>
  <c r="D31" i="13"/>
  <c r="D29" i="13"/>
  <c r="E41" i="13"/>
  <c r="E31" i="13"/>
  <c r="E39" i="13"/>
  <c r="E4" i="13"/>
  <c r="J19" i="13" s="1"/>
  <c r="E16" i="13"/>
  <c r="E18" i="13" s="1"/>
  <c r="K21" i="32" l="1"/>
  <c r="C16" i="13"/>
  <c r="C18" i="13" s="1"/>
  <c r="K19" i="8"/>
  <c r="J10" i="8"/>
  <c r="J26" i="8"/>
  <c r="J13" i="8"/>
  <c r="J15" i="8"/>
  <c r="F34" i="8"/>
  <c r="J21" i="8"/>
  <c r="K14" i="8"/>
  <c r="J23" i="8"/>
  <c r="E10" i="16"/>
  <c r="E11" i="16" s="1"/>
  <c r="E45" i="13"/>
  <c r="E47" i="13" s="1"/>
  <c r="D42" i="13"/>
  <c r="D45" i="13" s="1"/>
  <c r="D34" i="13"/>
  <c r="J23" i="13"/>
  <c r="J22" i="13"/>
  <c r="J21" i="13"/>
  <c r="J25" i="13" s="1"/>
  <c r="E7" i="13" s="1"/>
  <c r="E9" i="13" s="1"/>
  <c r="E20" i="13" s="1"/>
  <c r="J24" i="13"/>
  <c r="E27" i="13"/>
  <c r="E36" i="13" s="1"/>
  <c r="C34" i="13"/>
  <c r="E4" i="15"/>
  <c r="B6" i="16"/>
  <c r="B5" i="16"/>
  <c r="E4" i="16"/>
  <c r="C42" i="13"/>
  <c r="D5" i="16"/>
  <c r="D6" i="16"/>
  <c r="C5" i="16"/>
  <c r="C6" i="16"/>
  <c r="G29" i="35" l="1"/>
  <c r="Y29" i="35" s="1"/>
  <c r="H5" i="35"/>
  <c r="X1" i="35" s="1"/>
  <c r="E6" i="33"/>
  <c r="E49" i="33" s="1"/>
  <c r="K49" i="33" s="1"/>
  <c r="E21" i="32"/>
  <c r="J21" i="32"/>
  <c r="E13" i="33"/>
  <c r="F4" i="15"/>
  <c r="N4" i="15" s="1"/>
  <c r="E12" i="16"/>
  <c r="K34" i="8"/>
  <c r="J34" i="8"/>
  <c r="D47" i="13"/>
  <c r="E48" i="13" s="1"/>
  <c r="E49" i="13" s="1"/>
  <c r="E8" i="13" s="1"/>
  <c r="D16" i="13"/>
  <c r="D18" i="13" s="1"/>
  <c r="D4" i="15"/>
  <c r="L4" i="15" s="1"/>
  <c r="E5" i="16"/>
  <c r="E6" i="16"/>
  <c r="C45" i="13"/>
  <c r="C47" i="13" s="1"/>
  <c r="E39" i="33" l="1"/>
  <c r="E45" i="33" s="1"/>
  <c r="E45" i="32"/>
  <c r="C5" i="35"/>
  <c r="V1" i="35" s="1"/>
  <c r="C29" i="35"/>
  <c r="W29" i="35" s="1"/>
  <c r="E5" i="35"/>
  <c r="W1" i="35" s="1"/>
  <c r="D29" i="35"/>
  <c r="X29" i="35" s="1"/>
  <c r="E35" i="33"/>
  <c r="E38" i="32"/>
  <c r="I21" i="32"/>
  <c r="C21" i="32"/>
  <c r="D6" i="33"/>
  <c r="D49" i="33" s="1"/>
  <c r="J49" i="33" s="1"/>
  <c r="D21" i="32"/>
  <c r="D1" i="16"/>
  <c r="G4" i="15"/>
  <c r="P4" i="15" s="1"/>
  <c r="E14" i="16"/>
  <c r="E25" i="16" s="1"/>
  <c r="C4" i="15"/>
  <c r="J4" i="15" s="1"/>
  <c r="C4" i="13"/>
  <c r="H19" i="13" s="1"/>
  <c r="I5" i="8"/>
  <c r="I10" i="8" s="1"/>
  <c r="D48" i="13"/>
  <c r="D49" i="13" s="1"/>
  <c r="D39" i="33" l="1"/>
  <c r="D45" i="33" s="1"/>
  <c r="D45" i="32"/>
  <c r="C39" i="33"/>
  <c r="C45" i="33" s="1"/>
  <c r="C45" i="32"/>
  <c r="D35" i="33"/>
  <c r="D38" i="32"/>
  <c r="C35" i="33"/>
  <c r="C38" i="32"/>
  <c r="C6" i="33"/>
  <c r="C49" i="33" s="1"/>
  <c r="I49" i="33" s="1"/>
  <c r="C48" i="13"/>
  <c r="C49" i="13" s="1"/>
  <c r="C8" i="13" s="1"/>
  <c r="E9" i="33"/>
  <c r="D9" i="33"/>
  <c r="C9" i="33"/>
  <c r="I23" i="33" s="1"/>
  <c r="D4" i="13"/>
  <c r="I19" i="13" s="1"/>
  <c r="I22" i="13" s="1"/>
  <c r="E1" i="16"/>
  <c r="B1" i="16"/>
  <c r="C1" i="16"/>
  <c r="E17" i="16"/>
  <c r="E18" i="16" s="1"/>
  <c r="E22" i="16" s="1"/>
  <c r="C27" i="13"/>
  <c r="C36" i="13" s="1"/>
  <c r="I7" i="8"/>
  <c r="I16" i="8"/>
  <c r="I23" i="8"/>
  <c r="J5" i="8"/>
  <c r="K5" i="8" s="1"/>
  <c r="I22" i="8"/>
  <c r="I6" i="8"/>
  <c r="C5" i="8"/>
  <c r="I19" i="8"/>
  <c r="I27" i="8"/>
  <c r="I25" i="8"/>
  <c r="I17" i="8"/>
  <c r="I18" i="8"/>
  <c r="I26" i="8"/>
  <c r="I11" i="8"/>
  <c r="I20" i="8"/>
  <c r="I21" i="8"/>
  <c r="I13" i="8"/>
  <c r="I8" i="8"/>
  <c r="I14" i="8"/>
  <c r="I15" i="8"/>
  <c r="I24" i="8"/>
  <c r="I9" i="8"/>
  <c r="H21" i="13"/>
  <c r="H22" i="13"/>
  <c r="H24" i="13"/>
  <c r="H23" i="13"/>
  <c r="D8" i="13"/>
  <c r="J24" i="33" l="1"/>
  <c r="J23" i="33"/>
  <c r="K24" i="33"/>
  <c r="K23" i="33"/>
  <c r="D27" i="13"/>
  <c r="D36" i="13" s="1"/>
  <c r="C22" i="13"/>
  <c r="J6" i="8"/>
  <c r="D5" i="8"/>
  <c r="I34" i="8"/>
  <c r="H25" i="13"/>
  <c r="C7" i="13" s="1"/>
  <c r="E5" i="8"/>
  <c r="K6" i="8"/>
  <c r="I24" i="13"/>
  <c r="I23" i="13"/>
  <c r="I21" i="13"/>
  <c r="I25" i="13" l="1"/>
  <c r="D7" i="13" s="1"/>
  <c r="C9" i="13"/>
  <c r="C20" i="13" s="1"/>
  <c r="C21" i="13" s="1"/>
  <c r="D9" i="13" l="1"/>
  <c r="D20" i="13" s="1"/>
  <c r="D21" i="13" s="1"/>
  <c r="E21" i="13" s="1"/>
  <c r="D27" i="15" l="1"/>
  <c r="C27" i="15"/>
  <c r="E27" i="15"/>
  <c r="N27" i="15" s="1"/>
  <c r="O27" i="15" s="1"/>
  <c r="B8" i="16"/>
  <c r="B10" i="16" s="1"/>
  <c r="L27" i="15" l="1"/>
  <c r="M27" i="15" s="1"/>
  <c r="J27" i="15"/>
  <c r="K27" i="15" s="1"/>
  <c r="E33" i="15"/>
  <c r="D8" i="16"/>
  <c r="D10" i="16" s="1"/>
  <c r="D12" i="16" s="1"/>
  <c r="D14" i="16" s="1"/>
  <c r="B12" i="16"/>
  <c r="B14" i="16" s="1"/>
  <c r="B11" i="16"/>
  <c r="D33" i="15"/>
  <c r="N33" i="15"/>
  <c r="O33" i="15" s="1"/>
  <c r="C33" i="15"/>
  <c r="C8" i="16"/>
  <c r="C10" i="16" s="1"/>
  <c r="L33" i="15" l="1"/>
  <c r="M33" i="15" s="1"/>
  <c r="C15" i="33"/>
  <c r="D15" i="33" s="1"/>
  <c r="D11" i="16"/>
  <c r="C34" i="15"/>
  <c r="E34" i="15"/>
  <c r="N34" i="15" s="1"/>
  <c r="O34" i="15" s="1"/>
  <c r="J33" i="15"/>
  <c r="K33" i="15" s="1"/>
  <c r="D17" i="16"/>
  <c r="D18" i="16" s="1"/>
  <c r="D22" i="16" s="1"/>
  <c r="D25" i="16"/>
  <c r="D34" i="15"/>
  <c r="C12" i="16"/>
  <c r="C14" i="16" s="1"/>
  <c r="C11" i="16"/>
  <c r="B17" i="16"/>
  <c r="B18" i="16" s="1"/>
  <c r="B22" i="16" s="1"/>
  <c r="B25" i="16"/>
  <c r="C14" i="33" l="1"/>
  <c r="E45" i="15"/>
  <c r="N45" i="15" s="1"/>
  <c r="O45" i="15" s="1"/>
  <c r="C45" i="15"/>
  <c r="C17" i="16"/>
  <c r="C18" i="16" s="1"/>
  <c r="C22" i="16" s="1"/>
  <c r="C25" i="16"/>
  <c r="D45" i="15"/>
  <c r="J34" i="15"/>
  <c r="K34" i="15" s="1"/>
  <c r="L34" i="15"/>
  <c r="M34" i="15" s="1"/>
  <c r="D14" i="33" l="1"/>
  <c r="J45" i="15"/>
  <c r="K45" i="15" s="1"/>
  <c r="L45" i="15"/>
  <c r="M4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Ludovic DESILES</author>
  </authors>
  <commentList>
    <comment ref="A2" authorId="0" shapeId="0" xr:uid="{00000000-0006-0000-0D00-000001000000}">
      <text>
        <r>
          <rPr>
            <b/>
            <sz val="9"/>
            <color indexed="81"/>
            <rFont val="Tahoma"/>
            <family val="2"/>
          </rPr>
          <t>Ludovic DESILES:</t>
        </r>
        <r>
          <rPr>
            <sz val="9"/>
            <color indexed="81"/>
            <rFont val="Tahoma"/>
            <family val="2"/>
          </rPr>
          <t xml:space="preserve">
heures productives OU heures facturées OU jours vendus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Utilisateur</author>
    <author>Fanny GEROME</author>
  </authors>
  <commentList>
    <comment ref="B6" authorId="0" shapeId="0" xr:uid="{696F84F5-A317-4EEF-B61E-D8FD4E34498E}">
      <text>
        <r>
          <rPr>
            <b/>
            <sz val="9"/>
            <color indexed="81"/>
            <rFont val="Tahoma"/>
            <family val="2"/>
          </rPr>
          <t>Utilisateur:</t>
        </r>
        <r>
          <rPr>
            <sz val="9"/>
            <color indexed="81"/>
            <rFont val="Tahoma"/>
            <family val="2"/>
          </rPr>
          <t xml:space="preserve">
Actif immobilisé net = immobilisations incorporelles, corporelles et financières</t>
        </r>
      </text>
    </comment>
    <comment ref="H6" authorId="1" shapeId="0" xr:uid="{5A966C4E-7F16-4756-8EA2-784036808B0F}">
      <text>
        <r>
          <rPr>
            <sz val="10"/>
            <rFont val="Arial"/>
            <family val="2"/>
          </rPr>
          <t xml:space="preserve">= Fonds associatifs
+ Réserves
+ Report à nouveau
+ Résultat de l'exercice
+ Subventions d'investissement 
</t>
        </r>
      </text>
    </comment>
    <comment ref="B8" authorId="1" shapeId="0" xr:uid="{5D321BD2-8DE8-447F-8D70-EB589EFB6F82}">
      <text>
        <r>
          <rPr>
            <sz val="8"/>
            <color indexed="81"/>
            <rFont val="Tahoma"/>
            <family val="2"/>
          </rPr>
          <t>= Stocks
+ Créances
+ VMP
+ Disponibilités
+ Charges constatées d'avance</t>
        </r>
      </text>
    </comment>
    <comment ref="H9" authorId="1" shapeId="0" xr:uid="{CEEC1781-E7CF-423B-AEBC-37B490F16682}">
      <text>
        <r>
          <rPr>
            <sz val="8"/>
            <color indexed="81"/>
            <rFont val="Tahoma"/>
            <family val="2"/>
          </rPr>
          <t xml:space="preserve">= Toutes les dettes financières supérieures à 1 an
</t>
        </r>
      </text>
    </comment>
    <comment ref="B10" authorId="0" shapeId="0" xr:uid="{69657796-7B3F-4291-B625-62AAB35CED64}">
      <text>
        <r>
          <rPr>
            <sz val="9"/>
            <color indexed="81"/>
            <rFont val="Tahoma"/>
            <family val="2"/>
          </rPr>
          <t xml:space="preserve">Peut se retrouver au sein des autres créances
</t>
        </r>
      </text>
    </comment>
    <comment ref="H10" authorId="1" shapeId="0" xr:uid="{BD309437-DBEE-4CFD-AB2D-4ACE9D1A8EE3}">
      <text>
        <r>
          <rPr>
            <sz val="8"/>
            <color indexed="81"/>
            <rFont val="Tahoma"/>
            <family val="2"/>
          </rPr>
          <t>= Toutes les dettes financières inférieures à 1 an (découvert bancaire, coucours bancaires court terme)</t>
        </r>
      </text>
    </comment>
    <comment ref="B11" authorId="1" shapeId="0" xr:uid="{C3F0300D-3291-4B20-9876-0F7C14E37FE7}">
      <text>
        <r>
          <rPr>
            <sz val="8"/>
            <color indexed="81"/>
            <rFont val="Tahoma"/>
            <family val="2"/>
          </rPr>
          <t xml:space="preserve">= Valeurs Mobilières de Placement
+ Instruments de trésorerie
+ Disponibilités
</t>
        </r>
      </text>
    </comment>
    <comment ref="H11" authorId="1" shapeId="0" xr:uid="{8317CC79-C60D-478D-B86D-2BB2EA43CB6A}">
      <text>
        <r>
          <rPr>
            <sz val="8"/>
            <color indexed="81"/>
            <rFont val="Tahoma"/>
            <family val="2"/>
          </rPr>
          <t>= Dettes fournisseurs
+ Dettes fiscales et sociales
+ Autres dettes
+ Donds dédiés
+ Produits constatés d'avance</t>
        </r>
        <r>
          <rPr>
            <sz val="8"/>
            <color indexed="81"/>
            <rFont val="Tahoma"/>
            <family val="2"/>
          </rPr>
          <t xml:space="preserve">
</t>
        </r>
      </text>
    </comment>
    <comment ref="B23" authorId="0" shapeId="0" xr:uid="{5BEFD159-62DD-42A9-9292-0EE10240385B}">
      <text>
        <r>
          <rPr>
            <sz val="9"/>
            <color indexed="81"/>
            <rFont val="Tahoma"/>
            <family val="2"/>
          </rPr>
          <t>Compte 602</t>
        </r>
      </text>
    </comment>
    <comment ref="H23" authorId="0" shapeId="0" xr:uid="{99BA1FF8-7972-4D07-B998-A03AB46165FF}">
      <text>
        <r>
          <rPr>
            <b/>
            <sz val="9"/>
            <color indexed="81"/>
            <rFont val="Tahoma"/>
            <family val="2"/>
          </rPr>
          <t>Compte 70</t>
        </r>
      </text>
    </comment>
    <comment ref="H27" authorId="0" shapeId="0" xr:uid="{9EF99959-2263-4692-ADEF-B114D449772A}">
      <text>
        <r>
          <rPr>
            <b/>
            <sz val="9"/>
            <color indexed="81"/>
            <rFont val="Tahoma"/>
            <family val="2"/>
          </rPr>
          <t>Compte 78</t>
        </r>
        <r>
          <rPr>
            <sz val="9"/>
            <color indexed="81"/>
            <rFont val="Tahoma"/>
            <family val="2"/>
          </rPr>
          <t xml:space="preserve">
</t>
        </r>
      </text>
    </comment>
    <comment ref="B29" authorId="0" shapeId="0" xr:uid="{A9F4A116-D533-4085-862F-07077137FF03}">
      <text>
        <r>
          <rPr>
            <sz val="9"/>
            <color indexed="81"/>
            <rFont val="Tahoma"/>
            <family val="2"/>
          </rPr>
          <t>Compte 68</t>
        </r>
      </text>
    </comment>
    <comment ref="B30" authorId="0" shapeId="0" xr:uid="{46AFCB07-8E00-4F19-B141-AD0C81D69A41}">
      <text>
        <r>
          <rPr>
            <b/>
            <sz val="9"/>
            <color indexed="81"/>
            <rFont val="Tahoma"/>
            <family val="2"/>
          </rPr>
          <t>Compte 63</t>
        </r>
      </text>
    </comment>
    <comment ref="B35" authorId="0" shapeId="0" xr:uid="{DEC6DF0E-10C6-45BE-A466-C4AA69A3C113}">
      <text>
        <r>
          <rPr>
            <b/>
            <sz val="9"/>
            <color indexed="81"/>
            <rFont val="Tahoma"/>
            <family val="2"/>
          </rPr>
          <t>Compte 675</t>
        </r>
        <r>
          <rPr>
            <sz val="9"/>
            <color indexed="81"/>
            <rFont val="Tahoma"/>
            <family val="2"/>
          </rPr>
          <t xml:space="preserve">
</t>
        </r>
      </text>
    </comment>
    <comment ref="H35" authorId="0" shapeId="0" xr:uid="{D121096B-C1A7-4185-A01E-84022A77D532}">
      <text>
        <r>
          <rPr>
            <b/>
            <sz val="9"/>
            <color indexed="81"/>
            <rFont val="Tahoma"/>
            <family val="2"/>
          </rPr>
          <t>Compte 777</t>
        </r>
        <r>
          <rPr>
            <sz val="9"/>
            <color indexed="81"/>
            <rFont val="Tahoma"/>
            <family val="2"/>
          </rPr>
          <t xml:space="preserve">
</t>
        </r>
      </text>
    </comment>
    <comment ref="H36" authorId="0" shapeId="0" xr:uid="{F5D2D78E-80B6-468B-9B4E-1836365D8F03}">
      <text>
        <r>
          <rPr>
            <b/>
            <sz val="9"/>
            <color indexed="81"/>
            <rFont val="Tahoma"/>
            <family val="2"/>
          </rPr>
          <t>Compte 775</t>
        </r>
        <r>
          <rPr>
            <sz val="9"/>
            <color indexed="81"/>
            <rFont val="Tahoma"/>
            <family val="2"/>
          </rPr>
          <t xml:space="preserve">
</t>
        </r>
      </text>
    </comment>
    <comment ref="B37" authorId="0" shapeId="0" xr:uid="{D2C68FF2-30C6-462A-8801-7AA25A23DEDD}">
      <text>
        <r>
          <rPr>
            <b/>
            <sz val="9"/>
            <color indexed="81"/>
            <rFont val="Tahoma"/>
            <family val="2"/>
          </rPr>
          <t>dont Participation des salariés aux résultats (691)</t>
        </r>
      </text>
    </comment>
    <comment ref="B46" authorId="0" shapeId="0" xr:uid="{454DCBA9-5F0E-4F2C-B1FB-D49F3BBB57CB}">
      <text>
        <r>
          <rPr>
            <b/>
            <sz val="9"/>
            <color indexed="81"/>
            <rFont val="Tahoma"/>
            <family val="2"/>
          </rPr>
          <t xml:space="preserve">Heures bénévoles annuelles au 31/12 * SMIC horaire ou grille de salaire de la convention collective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Ludovic DESILES</author>
    <author>Maël DOUBLET</author>
    <author>Utilisateur</author>
  </authors>
  <commentList>
    <comment ref="B7" authorId="0" shapeId="0" xr:uid="{980F6D17-D270-4573-92B5-0864D1D9D60C}">
      <text>
        <r>
          <rPr>
            <sz val="8"/>
            <color indexed="81"/>
            <rFont val="Tahoma"/>
            <family val="2"/>
          </rPr>
          <t>= Fonds propres</t>
        </r>
        <r>
          <rPr>
            <sz val="9"/>
            <color indexed="81"/>
            <rFont val="Tahoma"/>
            <family val="2"/>
          </rPr>
          <t xml:space="preserve">
</t>
        </r>
        <r>
          <rPr>
            <sz val="8"/>
            <color indexed="81"/>
            <rFont val="Tahoma"/>
            <family val="2"/>
          </rPr>
          <t>+ Dettes moyen/long terme
- Actif immobilisé</t>
        </r>
      </text>
    </comment>
    <comment ref="B8" authorId="0" shapeId="0" xr:uid="{0F822815-6029-4179-90D7-90802B7249C8}">
      <text>
        <r>
          <rPr>
            <sz val="8"/>
            <color indexed="81"/>
            <rFont val="Tahoma"/>
            <family val="2"/>
          </rPr>
          <t>= Actif circulant
- Disponibilités
- Dettes d'exploitation</t>
        </r>
        <r>
          <rPr>
            <sz val="9"/>
            <color indexed="81"/>
            <rFont val="Tahoma"/>
            <family val="2"/>
          </rPr>
          <t xml:space="preserve">
</t>
        </r>
      </text>
    </comment>
    <comment ref="B9" authorId="0" shapeId="0" xr:uid="{D1525914-9556-499E-928E-F25F726E5A67}">
      <text>
        <r>
          <rPr>
            <sz val="10"/>
            <rFont val="Arial"/>
            <family val="2"/>
          </rPr>
          <t xml:space="preserve">= FR - BFR 
Trésorerie Nette = disponibilités - concours bancaires courant
</t>
        </r>
      </text>
    </comment>
    <comment ref="H19" authorId="1" shapeId="0" xr:uid="{BBCF9CC7-2EB6-4AF8-83D9-4B23A1106A7C}">
      <text>
        <r>
          <rPr>
            <b/>
            <sz val="9"/>
            <color indexed="81"/>
            <rFont val="Tahoma"/>
            <family val="2"/>
          </rPr>
          <t>INAÉ:</t>
        </r>
        <r>
          <rPr>
            <sz val="9"/>
            <color indexed="81"/>
            <rFont val="Tahoma"/>
            <family val="2"/>
          </rPr>
          <t xml:space="preserve">
delais paiement créances clients &gt; 60j =&gt; alerte</t>
        </r>
      </text>
    </comment>
    <comment ref="B20" authorId="1" shapeId="0" xr:uid="{3DA96EA3-08DB-4AE6-A42B-868D9AF94730}">
      <text>
        <r>
          <rPr>
            <b/>
            <sz val="9"/>
            <color indexed="81"/>
            <rFont val="Tahoma"/>
            <family val="2"/>
          </rPr>
          <t xml:space="preserve">INAÉ:
</t>
        </r>
        <r>
          <rPr>
            <sz val="9"/>
            <color indexed="81"/>
            <rFont val="Tahoma"/>
            <family val="2"/>
          </rPr>
          <t>delais paiement créances clients &gt; 60j =&gt; alerte</t>
        </r>
      </text>
    </comment>
    <comment ref="H20" authorId="1" shapeId="0" xr:uid="{04A975AB-E9A4-457E-BAA1-85A78EA937EF}">
      <text>
        <r>
          <rPr>
            <b/>
            <sz val="9"/>
            <color indexed="81"/>
            <rFont val="Tahoma"/>
            <family val="2"/>
          </rPr>
          <t>INAÉ:</t>
        </r>
        <r>
          <rPr>
            <sz val="9"/>
            <color indexed="81"/>
            <rFont val="Tahoma"/>
            <family val="2"/>
          </rPr>
          <t xml:space="preserve">
delais paiement fournisseur &gt; 60j =&gt; alerte et si &lt;15j =&gt; alerte</t>
        </r>
      </text>
    </comment>
    <comment ref="B21" authorId="1" shapeId="0" xr:uid="{6B4701F7-C637-490D-BA57-6DD98B5695AC}">
      <text>
        <r>
          <rPr>
            <b/>
            <sz val="9"/>
            <color indexed="81"/>
            <rFont val="Tahoma"/>
            <family val="2"/>
          </rPr>
          <t xml:space="preserve">INAÉ:
</t>
        </r>
        <r>
          <rPr>
            <sz val="9"/>
            <color indexed="81"/>
            <rFont val="Tahoma"/>
            <family val="2"/>
          </rPr>
          <t>delais paiement fournisseurs &gt; 60j =&gt; alerte et si &lt;15j =&gt; alerte</t>
        </r>
      </text>
    </comment>
    <comment ref="H21" authorId="1" shapeId="0" xr:uid="{F584DFB9-3565-45A9-A35B-DCB7F5562860}">
      <text>
        <r>
          <rPr>
            <b/>
            <sz val="9"/>
            <color indexed="81"/>
            <rFont val="Tahoma"/>
            <family val="2"/>
          </rPr>
          <t>INAÉ:</t>
        </r>
        <r>
          <rPr>
            <sz val="9"/>
            <color indexed="81"/>
            <rFont val="Tahoma"/>
            <family val="2"/>
          </rPr>
          <t xml:space="preserve">
si &gt;45j (paiement au mois) ou &gt;100 si trimestre =&gt; alerte</t>
        </r>
      </text>
    </comment>
    <comment ref="B22" authorId="1" shapeId="0" xr:uid="{E1F6A1C0-527A-451C-86BC-2192F285FBF2}">
      <text>
        <r>
          <rPr>
            <sz val="9"/>
            <color indexed="81"/>
            <rFont val="Tahoma"/>
            <family val="2"/>
          </rPr>
          <t>si délai des paiements &gt;45j (paiement au mois) ou &gt;100 si trimestre =&gt; alerte</t>
        </r>
      </text>
    </comment>
    <comment ref="H22" authorId="1" shapeId="0" xr:uid="{C636B3CB-A688-43E2-9B1A-72E514B49F67}">
      <text>
        <r>
          <rPr>
            <b/>
            <sz val="9"/>
            <color indexed="81"/>
            <rFont val="Tahoma"/>
            <family val="2"/>
          </rPr>
          <t>INAÉ:</t>
        </r>
        <r>
          <rPr>
            <sz val="9"/>
            <color indexed="81"/>
            <rFont val="Tahoma"/>
            <family val="2"/>
          </rPr>
          <t xml:space="preserve">
si augmentation =&gt; alerte</t>
        </r>
      </text>
    </comment>
    <comment ref="B23" authorId="2" shapeId="0" xr:uid="{3AF43041-1048-4F41-AB83-E025EA4362B0}">
      <text>
        <r>
          <rPr>
            <sz val="9"/>
            <color indexed="81"/>
            <rFont val="Tahoma"/>
            <family val="2"/>
          </rPr>
          <t>INAÉ:
delais paiement subvention &gt; 90j =&gt; alerte</t>
        </r>
      </text>
    </comment>
    <comment ref="H23" authorId="1" shapeId="0" xr:uid="{A901BA5F-7DF7-4D4C-804C-1B4BD6E0824E}">
      <text>
        <r>
          <rPr>
            <b/>
            <sz val="9"/>
            <color indexed="81"/>
            <rFont val="Tahoma"/>
            <family val="2"/>
          </rPr>
          <t>INAÉ :</t>
        </r>
        <r>
          <rPr>
            <sz val="9"/>
            <color indexed="81"/>
            <rFont val="Tahoma"/>
            <family val="2"/>
          </rPr>
          <t xml:space="preserve">
si négative =&gt; alerte</t>
        </r>
      </text>
    </comment>
    <comment ref="H24" authorId="1" shapeId="0" xr:uid="{11E28E99-F156-4345-90E3-A5472FE212CF}">
      <text>
        <r>
          <rPr>
            <b/>
            <sz val="9"/>
            <color indexed="81"/>
            <rFont val="Tahoma"/>
            <family val="2"/>
          </rPr>
          <t>INAÉ :</t>
        </r>
        <r>
          <rPr>
            <sz val="9"/>
            <color indexed="81"/>
            <rFont val="Tahoma"/>
            <family val="2"/>
          </rPr>
          <t xml:space="preserve">
si en baisse =&gt; alerte</t>
        </r>
      </text>
    </comment>
    <comment ref="B36" authorId="2" shapeId="0" xr:uid="{75E1C515-FBC7-4D34-9F44-04570B7EA59B}">
      <text>
        <r>
          <rPr>
            <sz val="9"/>
            <color indexed="81"/>
            <rFont val="Tahoma"/>
            <family val="2"/>
          </rPr>
          <t>CAF = Résultat net - Reprises sur amort. et prov. (78) - PCEA (775) - Quotes-parts de subv. d'invest. (777) + Dotations aux amort. et prov. (68) + VCEA (675)</t>
        </r>
      </text>
    </comment>
  </commentList>
</comments>
</file>

<file path=xl/sharedStrings.xml><?xml version="1.0" encoding="utf-8"?>
<sst xmlns="http://schemas.openxmlformats.org/spreadsheetml/2006/main" count="590" uniqueCount="472">
  <si>
    <t>département</t>
  </si>
  <si>
    <t>reseau</t>
  </si>
  <si>
    <t>Secteur_activité</t>
  </si>
  <si>
    <t>01 - Ain</t>
  </si>
  <si>
    <t>CHANTIER école</t>
  </si>
  <si>
    <t>Bâtiment</t>
  </si>
  <si>
    <t>02 - Aisne</t>
  </si>
  <si>
    <t>CNCE GEIQ</t>
  </si>
  <si>
    <t>Commerce</t>
  </si>
  <si>
    <t>03 - Allier</t>
  </si>
  <si>
    <t>CNEI</t>
  </si>
  <si>
    <t>Production de biens</t>
  </si>
  <si>
    <t>04 - Alpes de Haute Provence</t>
  </si>
  <si>
    <t>CNLRQ</t>
  </si>
  <si>
    <t>Culturel artistique</t>
  </si>
  <si>
    <t>05 - Hautes Alpes</t>
  </si>
  <si>
    <t>COORACE</t>
  </si>
  <si>
    <t>Enlèvement recyclage déchets</t>
  </si>
  <si>
    <t>06 - Alpes Maritimes</t>
  </si>
  <si>
    <t>ENVIE</t>
  </si>
  <si>
    <t>Espaces verts environnement</t>
  </si>
  <si>
    <t>07 - Ardèche</t>
  </si>
  <si>
    <t>FNARS</t>
  </si>
  <si>
    <t>Agriculture (dont bio), maraîchage</t>
  </si>
  <si>
    <t>08 - Ardennes</t>
  </si>
  <si>
    <t>Réseau Cocagne</t>
  </si>
  <si>
    <t>Formation accompagnement professionnel</t>
  </si>
  <si>
    <t>09 - Ariège</t>
  </si>
  <si>
    <t>Tissons la Solidarité</t>
  </si>
  <si>
    <t>Hôtel restaurant traiteur</t>
  </si>
  <si>
    <t>10 - Aube</t>
  </si>
  <si>
    <t>UNAI</t>
  </si>
  <si>
    <t>Services à la personne</t>
  </si>
  <si>
    <t>11 - Aude</t>
  </si>
  <si>
    <t>Aucun</t>
  </si>
  <si>
    <t>Services aux entreprises</t>
  </si>
  <si>
    <t>12 - Aveyron</t>
  </si>
  <si>
    <t>Autre</t>
  </si>
  <si>
    <t>Sous traitance industrielle</t>
  </si>
  <si>
    <t>13 - Bouche du Rhône</t>
  </si>
  <si>
    <t>Emmaüs</t>
  </si>
  <si>
    <t>Multi activité</t>
  </si>
  <si>
    <t>14 - Calvados</t>
  </si>
  <si>
    <t>15 - Cantal</t>
  </si>
  <si>
    <t>16 - Charente</t>
  </si>
  <si>
    <t>17 - Charente Maritime</t>
  </si>
  <si>
    <t>18 - Cher</t>
  </si>
  <si>
    <t>19 - Corrèze</t>
  </si>
  <si>
    <t>2A - Corse du Sud</t>
  </si>
  <si>
    <t>2B - Haute Corse</t>
  </si>
  <si>
    <t>21 - Côte d'Or</t>
  </si>
  <si>
    <t>22 - Côtes d'Armor</t>
  </si>
  <si>
    <t>23 - Creuse</t>
  </si>
  <si>
    <t>24 - Dordogne</t>
  </si>
  <si>
    <t>25 - Doubs</t>
  </si>
  <si>
    <t>26 - Drôme</t>
  </si>
  <si>
    <t>27 - Eure</t>
  </si>
  <si>
    <t>28 - Eure et Loire</t>
  </si>
  <si>
    <t>29 - Finistère</t>
  </si>
  <si>
    <t>30 - Gard</t>
  </si>
  <si>
    <t>31 - Haute Garonne</t>
  </si>
  <si>
    <t>32 - Gers</t>
  </si>
  <si>
    <t>33 - Gironde</t>
  </si>
  <si>
    <t>34 - Hérault</t>
  </si>
  <si>
    <t>35 - Ile et Vilaine</t>
  </si>
  <si>
    <t>36 - Indre</t>
  </si>
  <si>
    <t>37 - Indre et Loire</t>
  </si>
  <si>
    <t>38 - Isère</t>
  </si>
  <si>
    <t>39 - Jura</t>
  </si>
  <si>
    <t>40 - Landes</t>
  </si>
  <si>
    <t>41 - Loire et Cher</t>
  </si>
  <si>
    <t>42 - Loire</t>
  </si>
  <si>
    <t>43 - Haute-Loire</t>
  </si>
  <si>
    <t>44 - Loire Atlantique</t>
  </si>
  <si>
    <t>45 - Loiret</t>
  </si>
  <si>
    <t>46 - Lot</t>
  </si>
  <si>
    <t>47 - Lot et Garonne</t>
  </si>
  <si>
    <t>48 - Lozère</t>
  </si>
  <si>
    <t>49 - Maine et Loire</t>
  </si>
  <si>
    <t>50 - Manche</t>
  </si>
  <si>
    <t>51 - Marne</t>
  </si>
  <si>
    <t>52 - Haute Marne</t>
  </si>
  <si>
    <t>53 - Mayenne</t>
  </si>
  <si>
    <t>54 - Meurthe et Moselle</t>
  </si>
  <si>
    <t>55 - Meuse</t>
  </si>
  <si>
    <t>56 - Morbihan</t>
  </si>
  <si>
    <t>57 - Moselle</t>
  </si>
  <si>
    <t>58 - Nièvre</t>
  </si>
  <si>
    <t>59 - Nord</t>
  </si>
  <si>
    <t>60 - Oise</t>
  </si>
  <si>
    <t>61 - Orne</t>
  </si>
  <si>
    <t>62 - Pas de Calais</t>
  </si>
  <si>
    <t>63 - Puy de Dôme</t>
  </si>
  <si>
    <t>64 - Pyrénées Atlantiques</t>
  </si>
  <si>
    <t>65 - Hautes Pyrénées</t>
  </si>
  <si>
    <t>66 - Pyrénées Orientales</t>
  </si>
  <si>
    <t>67 - Bas Rhin</t>
  </si>
  <si>
    <t>68 - Haut-Rhin</t>
  </si>
  <si>
    <t>69 - Rhône</t>
  </si>
  <si>
    <t>70 - Haute Saône</t>
  </si>
  <si>
    <t>71 - Saône et Loire</t>
  </si>
  <si>
    <t>72 - Sarthe</t>
  </si>
  <si>
    <t>73 - Savoie</t>
  </si>
  <si>
    <t>74 - Haute Savoie</t>
  </si>
  <si>
    <t>75 - Paris</t>
  </si>
  <si>
    <t>76 - Seine Maritime</t>
  </si>
  <si>
    <t>77 - Seine et Marne</t>
  </si>
  <si>
    <t>78 - Yvelines</t>
  </si>
  <si>
    <t>79 - Deux Sèvres</t>
  </si>
  <si>
    <t>80 - Somme</t>
  </si>
  <si>
    <t>81 - Tarn</t>
  </si>
  <si>
    <t>82 - Tarn et Garonne</t>
  </si>
  <si>
    <t>83 - Var</t>
  </si>
  <si>
    <t>84 - Vaucluse</t>
  </si>
  <si>
    <t>85 - Vendée</t>
  </si>
  <si>
    <t>86 - Vienne</t>
  </si>
  <si>
    <t>87 - Haute Vienne</t>
  </si>
  <si>
    <t>88 - Vosges</t>
  </si>
  <si>
    <t>89 - Yonne</t>
  </si>
  <si>
    <t>90 - Territoire de Belfort</t>
  </si>
  <si>
    <t>91 - Essonnes</t>
  </si>
  <si>
    <t>92 - Haut de Seine</t>
  </si>
  <si>
    <t>93 - Seine Saint Denis</t>
  </si>
  <si>
    <t>94 - Val de Marne</t>
  </si>
  <si>
    <t>95 - Val D'Oise</t>
  </si>
  <si>
    <t>971 - Guadeloupe</t>
  </si>
  <si>
    <t>972 - Martinique</t>
  </si>
  <si>
    <t>973 - Guyane</t>
  </si>
  <si>
    <t>974 - La Réunion</t>
  </si>
  <si>
    <t>Liste conventionnement</t>
  </si>
  <si>
    <t>Taux de commercialisation</t>
  </si>
  <si>
    <t>ACI</t>
  </si>
  <si>
    <t>30 % ressources provenant de l’activité / 70% provenant d’aides publiques​</t>
  </si>
  <si>
    <t>EI</t>
  </si>
  <si>
    <t>80 % ressources provenant de l’activité / 20% provenant d’aides publiques​</t>
  </si>
  <si>
    <t>AI</t>
  </si>
  <si>
    <t>95 % ressources provenant de l’activité / 5% provenant d’aides publiques​</t>
  </si>
  <si>
    <t>ETTI</t>
  </si>
  <si>
    <t>85 % ressources provenant de l’activité / 15% provenant d’aides publiques​</t>
  </si>
  <si>
    <t>EITI</t>
  </si>
  <si>
    <t xml:space="preserve">Outil d'autodiagnostic Flash </t>
  </si>
  <si>
    <t xml:space="preserve">A destination des SIAE de Nouvelle Aquitaine </t>
  </si>
  <si>
    <t>A destination des DDETS / DDETS PP 
de Nouvelle Aquitaine</t>
  </si>
  <si>
    <t>Données générales</t>
  </si>
  <si>
    <t>Nom de la structure</t>
  </si>
  <si>
    <t>Année du dernier exercice</t>
  </si>
  <si>
    <t>Statut juridique</t>
  </si>
  <si>
    <t>Association</t>
  </si>
  <si>
    <t>Conventionnement SIAE</t>
  </si>
  <si>
    <t>Régime fiscal</t>
  </si>
  <si>
    <t>Non impôts commerciaux</t>
  </si>
  <si>
    <t>Taux de tva</t>
  </si>
  <si>
    <t>Périodicité de paiement des charges sociales</t>
  </si>
  <si>
    <t>Par mois</t>
  </si>
  <si>
    <t xml:space="preserve">Version/ mise à jour de l'outil </t>
  </si>
  <si>
    <t>Code couleur</t>
  </si>
  <si>
    <t>Cases en remplir</t>
  </si>
  <si>
    <t>Cases à remplissage automatique</t>
  </si>
  <si>
    <t>Outil co-construit France Active Nouvelle et INAÉ</t>
  </si>
  <si>
    <r>
      <rPr>
        <b/>
        <u/>
        <sz val="12"/>
        <rFont val="Calibri"/>
        <family val="2"/>
      </rPr>
      <t>Contact</t>
    </r>
    <r>
      <rPr>
        <b/>
        <sz val="12"/>
        <rFont val="Calibri"/>
        <family val="2"/>
      </rPr>
      <t xml:space="preserve"> : </t>
    </r>
  </si>
  <si>
    <t>https://www.inae-nouvelleaquitaine.org/</t>
  </si>
  <si>
    <t>https://franceactive-nouvelleaquitaine.org/</t>
  </si>
  <si>
    <t>Ce document pourra être partagé avec les différents financeurs de la structure</t>
  </si>
  <si>
    <t xml:space="preserve">Compte de résultats passés / Budgets prévisionnels </t>
  </si>
  <si>
    <t>Evolution en valeur et en pourcentage</t>
  </si>
  <si>
    <t>Vente de Produits &amp; Prestations</t>
  </si>
  <si>
    <t xml:space="preserve">dont : </t>
  </si>
  <si>
    <t>Production stockée et/ou immobilisée</t>
  </si>
  <si>
    <t>Aides aux postes CDDI, CDDU…</t>
  </si>
  <si>
    <t>Autres subventions d’exploitation</t>
  </si>
  <si>
    <t>Transfert de charges et reprises sur provisions</t>
  </si>
  <si>
    <t>dont autres aides à l'emploi permanents</t>
  </si>
  <si>
    <t>dont reprises sur provisions</t>
  </si>
  <si>
    <t>Autres produits d'exploitation</t>
  </si>
  <si>
    <t>Total produits d’exploitation</t>
  </si>
  <si>
    <t>Achats de marchandises et matières prem. (60)</t>
  </si>
  <si>
    <t>Autres achats et charges externes (61-62)</t>
  </si>
  <si>
    <t>Impôts et taxes</t>
  </si>
  <si>
    <t xml:space="preserve">Salaires </t>
  </si>
  <si>
    <t>dont insertion</t>
  </si>
  <si>
    <t>Charges sociales</t>
  </si>
  <si>
    <t>Dotations aux amortissements et aux prov.</t>
  </si>
  <si>
    <t>Autres charges d'exploitation</t>
  </si>
  <si>
    <t>Total Charges d’exploitation</t>
  </si>
  <si>
    <t>Résultat d’exploitation</t>
  </si>
  <si>
    <t>Résultat financier</t>
  </si>
  <si>
    <t>Résultat exceptionnel</t>
  </si>
  <si>
    <t>dont valeurs comptables des éléments d'actif cédés (compte 675)</t>
  </si>
  <si>
    <t>dont produits de cessions des éléments actif cédés (cpte 775)</t>
  </si>
  <si>
    <t>dont quote-part des sub d'invest. virées au compte de résultat (compte 777)</t>
  </si>
  <si>
    <t>Participation des salariés aux résultats</t>
  </si>
  <si>
    <t>Impôt sur les sociétés</t>
  </si>
  <si>
    <t>Report de ressources non utilisées des exercices antérieurs</t>
  </si>
  <si>
    <t>Engagement à réaliser sur ressources affectées</t>
  </si>
  <si>
    <t xml:space="preserve">Résultat net </t>
  </si>
  <si>
    <t>Plan de financement en €</t>
  </si>
  <si>
    <t>Détail des prêts</t>
  </si>
  <si>
    <t>Prêt</t>
  </si>
  <si>
    <t>P1</t>
  </si>
  <si>
    <t>P2</t>
  </si>
  <si>
    <t>P3</t>
  </si>
  <si>
    <t>P4</t>
  </si>
  <si>
    <t>Investissements</t>
  </si>
  <si>
    <t>Année de déblocage</t>
  </si>
  <si>
    <t>TVA sur investissements</t>
  </si>
  <si>
    <t>Nbre d'échéances la 1ère année</t>
  </si>
  <si>
    <t>Remboursement dette MLT</t>
  </si>
  <si>
    <t>Montant</t>
  </si>
  <si>
    <t>Variation du BFR</t>
  </si>
  <si>
    <t>Taux</t>
  </si>
  <si>
    <t>TOTAL EMPLOIS</t>
  </si>
  <si>
    <t>Nombre de remboursements par an</t>
  </si>
  <si>
    <t>Durée totale (en mois)</t>
  </si>
  <si>
    <t>Subventions d’investissement</t>
  </si>
  <si>
    <t>Différé (en mois)</t>
  </si>
  <si>
    <t>Apports en fonds propres sans droit de reprise</t>
  </si>
  <si>
    <t>Apports en fonds propres avec droit de reprise</t>
  </si>
  <si>
    <t>Emprunts bancaires et assimilés</t>
  </si>
  <si>
    <t>Capital remboursé 1ère année</t>
  </si>
  <si>
    <t>Autres emprunts</t>
  </si>
  <si>
    <t>Capital remboursé 2ème année</t>
  </si>
  <si>
    <t>Capacité d’autofinancement</t>
  </si>
  <si>
    <t>Capital remboursé 3ème année</t>
  </si>
  <si>
    <t>Autres</t>
  </si>
  <si>
    <t>TOTAL RESSOURCES</t>
  </si>
  <si>
    <t>Année</t>
  </si>
  <si>
    <t>SOLDE</t>
  </si>
  <si>
    <t>Prêts antérieurs</t>
  </si>
  <si>
    <t>CUMUL</t>
  </si>
  <si>
    <t>Trésorerie nette au 31/12/n-1</t>
  </si>
  <si>
    <t>Calcul du BFR - Valeurs prévisionnelles</t>
  </si>
  <si>
    <t>Totaux</t>
  </si>
  <si>
    <t>Stocks et encours HT</t>
  </si>
  <si>
    <t>Commentaire</t>
  </si>
  <si>
    <t>Créances clients TTC</t>
  </si>
  <si>
    <t>Aides à l'emploi</t>
  </si>
  <si>
    <t>Subventions</t>
  </si>
  <si>
    <t>Autres créances</t>
  </si>
  <si>
    <t>Charges constatées d'avance</t>
  </si>
  <si>
    <t>Besoins d'exploitation</t>
  </si>
  <si>
    <t>Dettes fournisseurs</t>
  </si>
  <si>
    <t>dettes sur salaires</t>
  </si>
  <si>
    <t>dettes sur charges sociales</t>
  </si>
  <si>
    <t>Plan d'actions</t>
  </si>
  <si>
    <t>dettes sur TVA</t>
  </si>
  <si>
    <t>dettes sur impôts &amp; taxes</t>
  </si>
  <si>
    <t>Total dettes fiscales et sociales</t>
  </si>
  <si>
    <t>Autres dettes</t>
  </si>
  <si>
    <t>Produits constatés d'avance</t>
  </si>
  <si>
    <t>Ressources d'exploitation</t>
  </si>
  <si>
    <t>BFR n</t>
  </si>
  <si>
    <t>BFR n-1</t>
  </si>
  <si>
    <t>Variation BFR</t>
  </si>
  <si>
    <t>Programme d'investissement en €</t>
  </si>
  <si>
    <t>Investissement réalisé</t>
  </si>
  <si>
    <t>Détail de l'investissement</t>
  </si>
  <si>
    <t>Dotation estimée</t>
  </si>
  <si>
    <t>Montant de l'investissement</t>
  </si>
  <si>
    <t>Date d'achat / mise en service</t>
  </si>
  <si>
    <t>Durée d'utilisation</t>
  </si>
  <si>
    <t>Immobilisations incorporelles</t>
  </si>
  <si>
    <t>Logiciel CIEL Compta</t>
  </si>
  <si>
    <t>Logiciel CIEL Paie</t>
  </si>
  <si>
    <t>…</t>
  </si>
  <si>
    <t>Immobilisations corporelles</t>
  </si>
  <si>
    <t>Véhicule Renault Express</t>
  </si>
  <si>
    <t>Véhicule Renault Express 2</t>
  </si>
  <si>
    <t>Machines</t>
  </si>
  <si>
    <t>Bureautique</t>
  </si>
  <si>
    <t>Mobilier</t>
  </si>
  <si>
    <t>Immobilisations financières</t>
  </si>
  <si>
    <t>Dépôt de garantie</t>
  </si>
  <si>
    <t>….</t>
  </si>
  <si>
    <t>lpl</t>
  </si>
  <si>
    <t>ù</t>
  </si>
  <si>
    <t>Total Investissement</t>
  </si>
  <si>
    <t>Si assujetti, montant TVA :</t>
  </si>
  <si>
    <t>Nombre d'heures productives</t>
  </si>
  <si>
    <t>ETP production (ETI+CDDI)</t>
  </si>
  <si>
    <t>Chiffre d'affaires</t>
  </si>
  <si>
    <t xml:space="preserve">Chiffre d'affaires par ETP de production </t>
  </si>
  <si>
    <r>
      <t xml:space="preserve">Prix moyen de vente  (par heure ou jour)
</t>
    </r>
    <r>
      <rPr>
        <i/>
        <sz val="11"/>
        <color theme="1"/>
        <rFont val="Calibri"/>
        <family val="2"/>
        <scheme val="minor"/>
      </rPr>
      <t>(= CA/Nombre d'heures productives)</t>
    </r>
  </si>
  <si>
    <r>
      <rPr>
        <b/>
        <sz val="11"/>
        <color theme="1"/>
        <rFont val="Calibri"/>
        <family val="2"/>
        <scheme val="minor"/>
      </rPr>
      <t>Coût de revient global</t>
    </r>
    <r>
      <rPr>
        <sz val="10"/>
        <rFont val="Arial"/>
        <family val="2"/>
      </rPr>
      <t xml:space="preserve">
</t>
    </r>
    <r>
      <rPr>
        <i/>
        <sz val="11"/>
        <color theme="1"/>
        <rFont val="Calibri"/>
        <family val="2"/>
        <scheme val="minor"/>
      </rPr>
      <t>(= charges d'exploitation uniquement dont DAP)</t>
    </r>
  </si>
  <si>
    <r>
      <rPr>
        <b/>
        <sz val="11"/>
        <color theme="1"/>
        <rFont val="Calibri"/>
        <family val="2"/>
        <scheme val="minor"/>
      </rPr>
      <t>Subventions d'exploitation</t>
    </r>
    <r>
      <rPr>
        <sz val="10"/>
        <rFont val="Arial"/>
        <family val="2"/>
      </rPr>
      <t xml:space="preserve">
</t>
    </r>
    <r>
      <rPr>
        <i/>
        <sz val="11"/>
        <color theme="1"/>
        <rFont val="Calibri"/>
        <family val="2"/>
        <scheme val="minor"/>
      </rPr>
      <t>(= subventions fonctionnement + aides aux postes CDDI + aides aux postes permanents)</t>
    </r>
  </si>
  <si>
    <r>
      <t xml:space="preserve">Coût restant à charge
</t>
    </r>
    <r>
      <rPr>
        <i/>
        <sz val="11"/>
        <color theme="1"/>
        <rFont val="Calibri"/>
        <family val="2"/>
        <scheme val="minor"/>
      </rPr>
      <t>(= coût de revient global - subventions)</t>
    </r>
  </si>
  <si>
    <t>Coût restant à charge par ETP de production</t>
  </si>
  <si>
    <r>
      <t xml:space="preserve">Coût restant à charge par heure/jour vendu(e)
</t>
    </r>
    <r>
      <rPr>
        <i/>
        <sz val="11"/>
        <color theme="1"/>
        <rFont val="Calibri"/>
        <family val="2"/>
        <scheme val="minor"/>
      </rPr>
      <t>(= prix jour vendu - coût restant à charge)</t>
    </r>
  </si>
  <si>
    <t>Perte/Gain par jour vendu</t>
  </si>
  <si>
    <t>A moyens constants</t>
  </si>
  <si>
    <t>CA manquant pour équilibre financier</t>
  </si>
  <si>
    <t>CA nécessaire à l'équilibre</t>
  </si>
  <si>
    <t>Exemples de leviers</t>
  </si>
  <si>
    <t>Levier augmentation de la productivité</t>
  </si>
  <si>
    <t>= soit en CA manquant par ETP production</t>
  </si>
  <si>
    <t>Levier augmentation des prix</t>
  </si>
  <si>
    <t>= prix de vente horaire nécessaire</t>
  </si>
  <si>
    <t>TRADUCTION DES ALERTES FINECO</t>
  </si>
  <si>
    <t>Trésorerie</t>
  </si>
  <si>
    <t>Couverture des charges courantes</t>
  </si>
  <si>
    <t>T nette/(charges exploit-DAP)*365</t>
  </si>
  <si>
    <t>Trésorerie / Dettes court terme</t>
  </si>
  <si>
    <t>T/dettes fournisseurs+fiscales/sociales+autres</t>
  </si>
  <si>
    <t>Liquidité générale</t>
  </si>
  <si>
    <t>Actif circulant/passif circulant (dettes CT)</t>
  </si>
  <si>
    <t>Endettement</t>
  </si>
  <si>
    <t>Taux d'endettement global</t>
  </si>
  <si>
    <t>total dettes/passif</t>
  </si>
  <si>
    <t>Taux d'endettement &lt; 1 an</t>
  </si>
  <si>
    <t>dettes CT (y compris pdts constatés et concours bancaires)/passif)</t>
  </si>
  <si>
    <t>Capacité de remboursement</t>
  </si>
  <si>
    <t>dettes fi/CAF</t>
  </si>
  <si>
    <t>Indicateurs</t>
  </si>
  <si>
    <t>Fonds propres</t>
  </si>
  <si>
    <t>baisse de plus de 30% des FP ou FP&lt;0 =&gt; alerte</t>
  </si>
  <si>
    <t>Fonds de Roulement</t>
  </si>
  <si>
    <t>si FR &lt; (6 mois de salaires+charges sociales) :=&gt; alerte</t>
  </si>
  <si>
    <t>Evolution du Fonds de Roulement</t>
  </si>
  <si>
    <t>si FR n&lt;FR n-1 =&gt; alerte</t>
  </si>
  <si>
    <t>Créances sur subventions</t>
  </si>
  <si>
    <t>delais paiement subvention &gt; 90j =&gt; alerte</t>
  </si>
  <si>
    <t>Créances client</t>
  </si>
  <si>
    <t>delais paiement créances clients &gt; 60j =&gt; alerte</t>
  </si>
  <si>
    <t>delais paiement fournisseur &gt; 60j =&gt; alerte et si &lt;15j =&gt; alerte</t>
  </si>
  <si>
    <t>Dettes fiscales et sociales</t>
  </si>
  <si>
    <t>si &gt;45j (paiement au mois) ou &gt;100 si trimestre =&gt; alerte</t>
  </si>
  <si>
    <t>Evolution du BFR</t>
  </si>
  <si>
    <t>si augmentation =&gt; alerte</t>
  </si>
  <si>
    <t>Situation de la trésorerie nette</t>
  </si>
  <si>
    <t>si négative =&gt; alerte</t>
  </si>
  <si>
    <t>Evolution de la trésorerie nette</t>
  </si>
  <si>
    <t>si en baisse =&gt; alerte</t>
  </si>
  <si>
    <t>Capacité d'Autofinancement</t>
  </si>
  <si>
    <t>Niveau d'activité</t>
  </si>
  <si>
    <t>si CA &lt; 70% pour EI ; &lt;30% pour ACI ; 90% pour AI)</t>
  </si>
  <si>
    <t>Résultat</t>
  </si>
  <si>
    <t>si RNC &lt;0 =&gt; alerte</t>
  </si>
  <si>
    <t xml:space="preserve">Structure : </t>
  </si>
  <si>
    <t>Bilan</t>
  </si>
  <si>
    <t xml:space="preserve">Actif  </t>
  </si>
  <si>
    <t>Passif</t>
  </si>
  <si>
    <t>Actif immobilisé net</t>
  </si>
  <si>
    <t>dont subventions d'investissement</t>
  </si>
  <si>
    <t>Actif circulant</t>
  </si>
  <si>
    <t>Provisions pour risques et charges</t>
  </si>
  <si>
    <t>Dont créances clients</t>
  </si>
  <si>
    <t>Dettes financières moyen et long terme</t>
  </si>
  <si>
    <t>Dont subvention à recevoir</t>
  </si>
  <si>
    <t>Dettes financières court terme (découvert bancaire)</t>
  </si>
  <si>
    <t>Dont disponibilités</t>
  </si>
  <si>
    <t>Dettes d'exploitation</t>
  </si>
  <si>
    <t>Dont dettes fournisseurs</t>
  </si>
  <si>
    <t>Dont dettes fiscales et sociales</t>
  </si>
  <si>
    <t>TOTAL ACTIF</t>
  </si>
  <si>
    <t>TOTAL PASSIF</t>
  </si>
  <si>
    <t>vérif</t>
  </si>
  <si>
    <t xml:space="preserve">Compte de résultat </t>
  </si>
  <si>
    <t>Charges d'exploitation</t>
  </si>
  <si>
    <t>Produits d'exploitation</t>
  </si>
  <si>
    <t>Achats de matières premières</t>
  </si>
  <si>
    <t>Autres achats et charges externes</t>
  </si>
  <si>
    <t>dont marchés réservés</t>
  </si>
  <si>
    <t>Salaires bruts</t>
  </si>
  <si>
    <t>Aides aux postes IAE</t>
  </si>
  <si>
    <t>Reprises sur amort. et prov.</t>
  </si>
  <si>
    <t>Dotations aux amortissements et prov.</t>
  </si>
  <si>
    <t>Impôts, taxes et vers. Assimilés</t>
  </si>
  <si>
    <t>Charges financières</t>
  </si>
  <si>
    <t>Produits financiers</t>
  </si>
  <si>
    <t>Charges exceptionnelles</t>
  </si>
  <si>
    <t>Produits exceptionnels</t>
  </si>
  <si>
    <t>dont valeurs comptables des éléments d'actifs cédés</t>
  </si>
  <si>
    <t>dont quote part de subv. d'invest. Virée au résultat</t>
  </si>
  <si>
    <t xml:space="preserve">dont produits de cession d'élèments d'actifs cédés </t>
  </si>
  <si>
    <t>Autres :</t>
  </si>
  <si>
    <t>Résultat d'exploitation</t>
  </si>
  <si>
    <t>Résultat net</t>
  </si>
  <si>
    <t>Valorisation du bénévolat</t>
  </si>
  <si>
    <r>
      <t>Contact</t>
    </r>
    <r>
      <rPr>
        <b/>
        <sz val="12"/>
        <rFont val="Calibri"/>
        <family val="2"/>
      </rPr>
      <t xml:space="preserve"> :</t>
    </r>
    <r>
      <rPr>
        <b/>
        <u/>
        <sz val="12"/>
        <rFont val="Calibri"/>
        <family val="2"/>
      </rPr>
      <t xml:space="preserve"> </t>
    </r>
  </si>
  <si>
    <t>https://www.inae-nouvelleaquitaine.org</t>
  </si>
  <si>
    <t>https://franceactive-nouvelleaquitaine.org</t>
  </si>
  <si>
    <t>Cet onglet n'est pas à remplissage obligatoire, et n'a pas d'impact sur l'onglet "Diagflash Synthèse".
Il vous permet d'observer l'évolution de vos ventes et des subventions de fonctionnement sur 3 exercices comptables.</t>
  </si>
  <si>
    <t>Détail du chiffre d'affaires</t>
  </si>
  <si>
    <t>Répartition %</t>
  </si>
  <si>
    <t>écart en €</t>
  </si>
  <si>
    <t>Total chiffre d'affaires</t>
  </si>
  <si>
    <t xml:space="preserve">Ventes de biens </t>
  </si>
  <si>
    <t>Ventes de Prestations et Services</t>
  </si>
  <si>
    <t>Veillez à cocher les types de ventes au sein du graphique afin qu'elles apparaissent (clic droit -&gt; sélectionner les données)</t>
  </si>
  <si>
    <t>Détail des subventions de fonctionnement</t>
  </si>
  <si>
    <t>évolution %</t>
  </si>
  <si>
    <t>Total Subvention de fonctionnement</t>
  </si>
  <si>
    <t>dont fonds européen</t>
  </si>
  <si>
    <t>dont DDETSPP FDI developpement/Consolidation</t>
  </si>
  <si>
    <t>dont Conseil Régional NA</t>
  </si>
  <si>
    <t>dont Conseil Départemental</t>
  </si>
  <si>
    <t>dont Communauté de Communes</t>
  </si>
  <si>
    <t>dont Communes</t>
  </si>
  <si>
    <t>dont Fondations et fonds privés</t>
  </si>
  <si>
    <r>
      <t>Contact</t>
    </r>
    <r>
      <rPr>
        <b/>
        <sz val="12"/>
        <rFont val="Calibri"/>
        <family val="2"/>
      </rPr>
      <t xml:space="preserve"> : </t>
    </r>
  </si>
  <si>
    <t>Synthèse</t>
  </si>
  <si>
    <t>Structuration financière</t>
  </si>
  <si>
    <t>Indicateurs financiers</t>
  </si>
  <si>
    <t>Fonds de roulement (FR)</t>
  </si>
  <si>
    <t>Besoin en fonds de roulement (BFR)</t>
  </si>
  <si>
    <t>Trésorerie nette (TN)</t>
  </si>
  <si>
    <t>Point d'alertes au niveau du bilan</t>
  </si>
  <si>
    <t>Fonds propres négatifs ou Fonds de roulement négatif sur le dernier exercice</t>
  </si>
  <si>
    <t>Baisse significative des fonds propres sur 3 exercices (-30 %)</t>
  </si>
  <si>
    <t/>
  </si>
  <si>
    <t>Fonds de roulement en jours de budget d'exploitation
(&lt; 0 = très grave ; &lt; 15 = grave ; &lt; 30 = préoccupant ; &gt; 30 = Ok)</t>
  </si>
  <si>
    <t>Trésorerie en jours de budget d'exploitation 
(&lt; 0 = très grave ; &lt; 10 = grave ; &lt; 20 = préoccupant ; &gt; 20 = Ok)</t>
  </si>
  <si>
    <t>Taux d'endettement net sur le dernier exercice clos
(&gt;100 =  grave ; &lt;100 = Ok)</t>
  </si>
  <si>
    <t>Financement des immobilisations
(&lt;40% = A améliorer; &gt;40% = Ok</t>
  </si>
  <si>
    <t>Analyse des délais</t>
  </si>
  <si>
    <t>Délai créances clients</t>
  </si>
  <si>
    <t>de paiement des clients (en jours de CA)</t>
  </si>
  <si>
    <t>Délai dettes fournisseurs</t>
  </si>
  <si>
    <t>de paiement des fournisseurs (en jours d'achats)</t>
  </si>
  <si>
    <t>Délai dettes fiscales et sociales</t>
  </si>
  <si>
    <t>de paiement des dettes fiscales et sociales (en jours)</t>
  </si>
  <si>
    <t>de subventions à recevoir (en jours)</t>
  </si>
  <si>
    <t>Modèle économique</t>
  </si>
  <si>
    <t>Analyse du compte de résultat</t>
  </si>
  <si>
    <t>Sur exercices réalisés</t>
  </si>
  <si>
    <t>Sur exercices réalisés et prévisionnel</t>
  </si>
  <si>
    <t>Baisse significative des produits d'exploitation sur les 2 derniers exercices
(&lt; -25 % = très grave ;  &lt; -15 % = grave ; &lt; -5 % = préoccupant ; &gt; 5 % = Ok)</t>
  </si>
  <si>
    <t>Ok</t>
  </si>
  <si>
    <t>Résultat d'exploitation négatif
(sur 3 exercices = très grave ; sur 2 derniers ex. = grave ; sur dernier ex. = préoccupant)</t>
  </si>
  <si>
    <t>Résultat net négatif
(sur 3 exercices = très grave ; sur 2 derniers ex. = grave ; sur dernier ex. = préoccupant)</t>
  </si>
  <si>
    <t>Capacité d'Autofinancement (CAF)</t>
  </si>
  <si>
    <t xml:space="preserve">Marchés réservés </t>
  </si>
  <si>
    <t>Achat de matières premières</t>
  </si>
  <si>
    <t xml:space="preserve">Valorisation du bénévolat </t>
  </si>
  <si>
    <t xml:space="preserve">Taux de commercialisation </t>
  </si>
  <si>
    <t>Répartition des produits d'exploitation</t>
  </si>
  <si>
    <t>Répartition des charges d'exploitation</t>
  </si>
  <si>
    <t>Commentaires</t>
  </si>
  <si>
    <t xml:space="preserve">Outil co-construit France Active Nouvelle et INAÉ </t>
  </si>
  <si>
    <t>LEXIQUE</t>
  </si>
  <si>
    <t>Indicateurs d'analyse du bilan</t>
  </si>
  <si>
    <t>Fonds de Roulement (FR)</t>
  </si>
  <si>
    <t xml:space="preserve">Capitaux permaments - actif immobilisé
Le FR vérifie l’équilibre de la structure financière. Positif, il permet de dégager des ressources pour le financement des besoins d'exploitation. Négatif, il traduit un déficit de ressources stables et donc un recours aux financements CT pour le financement des emplois à plus d‘1 an.
</t>
  </si>
  <si>
    <t xml:space="preserve">Besoin en Fond de roulement (BFR)
</t>
  </si>
  <si>
    <t xml:space="preserve"> Stocks + Créances (créances clients et autres créances) - Dettes (toutes les dettes non financières)
Le BFR correspond à la somme que la SIAE doit posséder pour payer ses charges courantes en attendant de recevoir les paiement dûs par ses clients / partenaires. Le BFR montre l'autonomie financière de la structure à court terme.
</t>
  </si>
  <si>
    <t xml:space="preserve">Par le haut du bilan : FR - BFR
Par le bas du bilan : Disponibilités - Découverts
La trésorerie nette est l'ensemble des sommes d'argent mobilisables à court terme (on parle d'ailleurs de disponibilités à vue). Elle est un indicateur de santé financière d'une entreprise puisqu'elle vérifie l'équilibre (ou l'absence d'équilibre) de sa structure financière.
</t>
  </si>
  <si>
    <t>Trésorerie en jours d'exploitation</t>
  </si>
  <si>
    <t xml:space="preserve">Trésorerie nette / (Charges d'exploitation - Dotation aux amortissements ) x 365
Nombre de jours d'activité couvert par la trésorerie. En deçà de 30 jours, la trésorerie est précaire. 
</t>
  </si>
  <si>
    <t xml:space="preserve">Taux d'endettement net
</t>
  </si>
  <si>
    <t xml:space="preserve">Dettes financières - Disponibilités /Total des fonds propres
Ce ratio indique dans quelle proportion le financement de l’entreprise provient de sources extérieures (banques, France Active...) plutôt que de sources internes (fonds propres). Plus le ratio est élevé, plus l’entreprise est dans une situation économique risquée.
</t>
  </si>
  <si>
    <t xml:space="preserve">Financement des investissements </t>
  </si>
  <si>
    <t>Capitaux permaments net (immobilisations incorporelles, corporelles et financières) / subvention d'investissement
Ce ratio permet d'apprecier le degré de financement public et privé mobilisé par la SIAE afin de financer ses investissement des immobilisations par les capitaux propres. Plus il est proche de 1 et plus la structure a pu obtenir des financements, réduisant ainsi l'utilisation de ses fonds propres et de sa trésorerie.</t>
  </si>
  <si>
    <t>Délai de paiement des clients</t>
  </si>
  <si>
    <t xml:space="preserve">Créances clients / CA x 365
Durée pendant laquelle la structure attend les paiements de ses factures clients en nombre de jours.
A surveiller quand les délais sont supérieurs à 60 jours. Plus le délai est important, plus la trésorerie souffre de ce manque de ressources.
</t>
  </si>
  <si>
    <t>Délai de paiement des subventions</t>
  </si>
  <si>
    <t xml:space="preserve">Créances subventions / CA x 365
Durée pendant laquelle la structure attend les paiements de ses subventions en nombre de jours.
A surveiller quand les délais sont supérieurs à 90 jours. Plus le délai est important, plus la trésorerie souffre de ce manque de ressources.
</t>
  </si>
  <si>
    <t>Délai de paiement des fournisseurs</t>
  </si>
  <si>
    <t xml:space="preserve">Dettes fournisseurs /Achat x 365
Durée des crédits accordés par les fournisseurs en nombre de jours.
A surveiller quand les délais sont supérieurs à 60 jours ou inférieurs à 15 jours. Plus les dettes sont importantes, plus elles servent à financer les besoins en trésorerie. Attention, car cela peut être mal perçu par les fournisseurs ou indiquer que la structure subit des difficultés de trésorerie. 
</t>
  </si>
  <si>
    <t>Délai de paiement des dettes fiscales et sociales</t>
  </si>
  <si>
    <t xml:space="preserve">Dettes fiscales et sociales / (Impôts + charges de personnel) x 365
Durée de paiement des dettes vis-à-vis des organismes sociaux en nombre de jours. 
A surveiller quand les délais sont supérieurs à 45 jours.
</t>
  </si>
  <si>
    <t>Indicateurs d'analyse du compte de résultat</t>
  </si>
  <si>
    <t xml:space="preserve">Capacité d'AutoFinancement (CAF)
</t>
  </si>
  <si>
    <t xml:space="preserve">CAF = produits encaissables – charges décaissables.
C'est un ratio financier clef qui montre la capacité de la structure à autofinancer son cycle d’exploitation et à générer de la richesse (pour pouvoir investir dans le développement et/ou de rembourser un prêt). Le calcul de la CAF prend en compte le résultat augmenté des charges qui ne représentent pas une sortie de trésorerie et diminué des produits qui ne représentent pas une entrée de trésorerie.
</t>
  </si>
  <si>
    <t xml:space="preserve">Taux de commercialisation
</t>
  </si>
  <si>
    <t>Chiffre d'affaires - marchés réservés - achats/ Charges d'exploitation + valorisation du bénévolat</t>
  </si>
  <si>
    <t xml:space="preserve">
Structure des produits
</t>
  </si>
  <si>
    <t>Poids relatif de chacune des catégories de ressources exprimé en % et évolution de ce poids sur les trois dernières années.</t>
  </si>
  <si>
    <t xml:space="preserve">
Structure des charges
</t>
  </si>
  <si>
    <t>Poids relatif de chacune des catégories de charges exprimé en % et évolution de ce poids sur les trois dernières années.</t>
  </si>
  <si>
    <t>Charges fixes</t>
  </si>
  <si>
    <t>Charges variables</t>
  </si>
  <si>
    <t>SIAE Test</t>
  </si>
  <si>
    <t>Mot de passe pour déverouiller les onglets : DIAGFLASH23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</si>
</sst>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0\ ;[Red]\-#,##0\ ;&quot;&quot;"/>
    <numFmt numFmtId="166" formatCode="#,##0_ ;[Red]\-#,##0\ "/>
    <numFmt numFmtId="167" formatCode="#,##0\ ;[Red]\-#,##0\ "/>
    <numFmt numFmtId="168" formatCode="dd/mm/yy;@"/>
    <numFmt numFmtId="169" formatCode="0&quot; mois&quot;"/>
    <numFmt numFmtId="170" formatCode="#,##0&quot; €&quot;;\-#,##0&quot; €&quot;;&quot;- €&quot;"/>
    <numFmt numFmtId="171" formatCode="0.0"/>
    <numFmt numFmtId="172" formatCode="0.0%"/>
    <numFmt numFmtId="173" formatCode="#,##0.00\ &quot;€&quot;"/>
    <numFmt numFmtId="174" formatCode="#,##0_ ;\-#,##0\ "/>
    <numFmt numFmtId="175" formatCode="#,##0\ _€"/>
  </numFmts>
  <fonts count="1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sz val="11"/>
      <color indexed="8"/>
      <name val="Calibri"/>
      <family val="2"/>
      <charset val="1"/>
    </font>
    <font>
      <sz val="11"/>
      <color indexed="8"/>
      <name val="Arial"/>
      <family val="2"/>
      <charset val="1"/>
    </font>
    <font>
      <sz val="12"/>
      <color indexed="8"/>
      <name val="Arial"/>
      <family val="2"/>
      <charset val="1"/>
    </font>
    <font>
      <b/>
      <sz val="11"/>
      <color indexed="8"/>
      <name val="Calibri"/>
      <family val="2"/>
      <charset val="1"/>
    </font>
    <font>
      <sz val="16"/>
      <color indexed="8"/>
      <name val="Calibri"/>
      <family val="2"/>
      <charset val="1"/>
    </font>
    <font>
      <sz val="10"/>
      <name val="Lucida Sans"/>
      <family val="2"/>
    </font>
    <font>
      <b/>
      <sz val="12"/>
      <color indexed="8"/>
      <name val="Arial"/>
      <family val="2"/>
      <charset val="1"/>
    </font>
    <font>
      <b/>
      <sz val="14"/>
      <color indexed="8"/>
      <name val="Arial"/>
      <family val="2"/>
      <charset val="1"/>
    </font>
    <font>
      <sz val="10"/>
      <color indexed="8"/>
      <name val="Arial"/>
      <family val="2"/>
      <charset val="1"/>
    </font>
    <font>
      <b/>
      <sz val="10"/>
      <color indexed="8"/>
      <name val="Arial"/>
      <family val="2"/>
      <charset val="1"/>
    </font>
    <font>
      <i/>
      <sz val="10"/>
      <name val="Arial"/>
      <family val="2"/>
      <charset val="1"/>
    </font>
    <font>
      <sz val="18"/>
      <color indexed="8"/>
      <name val="Calibri"/>
      <family val="2"/>
      <charset val="1"/>
    </font>
    <font>
      <sz val="11"/>
      <color indexed="9"/>
      <name val="Calibri"/>
      <family val="2"/>
      <charset val="1"/>
    </font>
    <font>
      <sz val="10"/>
      <name val="Calibri"/>
      <family val="2"/>
      <charset val="1"/>
    </font>
    <font>
      <sz val="10"/>
      <color indexed="8"/>
      <name val="Calibri"/>
      <family val="2"/>
      <charset val="1"/>
    </font>
    <font>
      <i/>
      <sz val="9"/>
      <name val="Calibri"/>
      <family val="2"/>
      <charset val="1"/>
    </font>
    <font>
      <sz val="10"/>
      <color indexed="22"/>
      <name val="Calibri"/>
      <family val="2"/>
      <charset val="1"/>
    </font>
    <font>
      <sz val="11"/>
      <color indexed="22"/>
      <name val="Calibri"/>
      <family val="2"/>
      <charset val="1"/>
    </font>
    <font>
      <i/>
      <sz val="10"/>
      <color indexed="8"/>
      <name val="Arial"/>
      <family val="2"/>
      <charset val="1"/>
    </font>
    <font>
      <sz val="10"/>
      <name val="Century Gothic"/>
      <family val="2"/>
      <charset val="1"/>
    </font>
    <font>
      <b/>
      <sz val="14"/>
      <color indexed="8"/>
      <name val="Calibri"/>
      <family val="2"/>
      <charset val="1"/>
    </font>
    <font>
      <sz val="10"/>
      <color indexed="10"/>
      <name val="Calibri"/>
      <family val="2"/>
      <charset val="1"/>
    </font>
    <font>
      <b/>
      <sz val="10"/>
      <name val="Century Gothic"/>
      <family val="2"/>
      <charset val="1"/>
    </font>
    <font>
      <i/>
      <sz val="8"/>
      <name val="Calibri"/>
      <family val="2"/>
      <charset val="1"/>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10"/>
      <color indexed="8"/>
      <name val="Arial"/>
      <family val="2"/>
    </font>
    <font>
      <i/>
      <sz val="10"/>
      <name val="Arial"/>
      <family val="2"/>
    </font>
    <font>
      <b/>
      <sz val="10"/>
      <name val="Arial"/>
      <family val="2"/>
    </font>
    <font>
      <sz val="11"/>
      <name val="Calibri"/>
      <family val="2"/>
      <scheme val="minor"/>
    </font>
    <font>
      <sz val="10"/>
      <color indexed="8"/>
      <name val="Arial"/>
      <family val="2"/>
    </font>
    <font>
      <sz val="10"/>
      <name val="Arial"/>
      <family val="2"/>
    </font>
    <font>
      <b/>
      <sz val="18"/>
      <color theme="0"/>
      <name val="Calibri"/>
      <family val="2"/>
      <scheme val="minor"/>
    </font>
    <font>
      <sz val="10"/>
      <color indexed="23"/>
      <name val="Arial"/>
      <family val="2"/>
    </font>
    <font>
      <b/>
      <sz val="20"/>
      <color theme="0"/>
      <name val="Calibri"/>
      <family val="2"/>
      <scheme val="minor"/>
    </font>
    <font>
      <b/>
      <sz val="10"/>
      <color indexed="8"/>
      <name val="Calibri"/>
      <family val="2"/>
      <scheme val="minor"/>
    </font>
    <font>
      <i/>
      <sz val="11"/>
      <color rgb="FF000000"/>
      <name val="Calibri"/>
      <family val="2"/>
    </font>
    <font>
      <b/>
      <sz val="11"/>
      <name val="Calibri"/>
      <family val="2"/>
      <scheme val="minor"/>
    </font>
    <font>
      <sz val="12"/>
      <color theme="1"/>
      <name val="Calibri"/>
      <family val="2"/>
      <scheme val="minor"/>
    </font>
    <font>
      <sz val="10"/>
      <name val="Calibri"/>
      <family val="2"/>
      <scheme val="minor"/>
    </font>
    <font>
      <b/>
      <sz val="14"/>
      <name val="Calibri"/>
      <family val="2"/>
      <scheme val="minor"/>
    </font>
    <font>
      <sz val="14"/>
      <name val="Calibri"/>
      <family val="2"/>
      <scheme val="minor"/>
    </font>
    <font>
      <sz val="12"/>
      <name val="Calibri"/>
      <family val="2"/>
      <scheme val="minor"/>
    </font>
    <font>
      <sz val="14"/>
      <name val="Arial"/>
      <family val="2"/>
    </font>
    <font>
      <b/>
      <sz val="14"/>
      <color theme="0"/>
      <name val="Calibri"/>
      <family val="2"/>
      <scheme val="minor"/>
    </font>
    <font>
      <b/>
      <sz val="10"/>
      <name val="Calibri"/>
      <family val="2"/>
      <scheme val="minor"/>
    </font>
    <font>
      <b/>
      <sz val="12"/>
      <color theme="1"/>
      <name val="Calibri"/>
      <family val="2"/>
      <scheme val="minor"/>
    </font>
    <font>
      <sz val="10"/>
      <name val="MS Sans Serif"/>
      <family val="2"/>
    </font>
    <font>
      <b/>
      <sz val="12"/>
      <name val="Calibri"/>
      <family val="2"/>
      <scheme val="minor"/>
    </font>
    <font>
      <sz val="11"/>
      <color indexed="8"/>
      <name val="Calibri"/>
      <family val="2"/>
      <scheme val="minor"/>
    </font>
    <font>
      <b/>
      <sz val="12"/>
      <color indexed="8"/>
      <name val="Calibri"/>
      <family val="2"/>
      <scheme val="minor"/>
    </font>
    <font>
      <sz val="10"/>
      <color indexed="8"/>
      <name val="Calibri"/>
      <family val="2"/>
      <scheme val="minor"/>
    </font>
    <font>
      <sz val="12"/>
      <color indexed="8"/>
      <name val="Calibri"/>
      <family val="2"/>
      <scheme val="minor"/>
    </font>
    <font>
      <b/>
      <sz val="11"/>
      <color indexed="8"/>
      <name val="Calibri"/>
      <family val="2"/>
      <scheme val="minor"/>
    </font>
    <font>
      <b/>
      <sz val="24"/>
      <color theme="0"/>
      <name val="Calibri"/>
      <family val="2"/>
      <scheme val="minor"/>
    </font>
    <font>
      <sz val="14"/>
      <color indexed="8"/>
      <name val="Calibri"/>
      <family val="2"/>
      <scheme val="minor"/>
    </font>
    <font>
      <i/>
      <sz val="8"/>
      <color rgb="FF002060"/>
      <name val="Calibri"/>
      <family val="2"/>
      <scheme val="minor"/>
    </font>
    <font>
      <i/>
      <sz val="8"/>
      <color theme="0" tint="-0.499984740745262"/>
      <name val="Calibri"/>
      <family val="2"/>
      <scheme val="minor"/>
    </font>
    <font>
      <i/>
      <sz val="8"/>
      <color indexed="23"/>
      <name val="Calibri"/>
      <family val="2"/>
      <scheme val="minor"/>
    </font>
    <font>
      <sz val="10"/>
      <color indexed="23"/>
      <name val="Calibri"/>
      <family val="2"/>
      <scheme val="minor"/>
    </font>
    <font>
      <i/>
      <sz val="10"/>
      <color indexed="23"/>
      <name val="Calibri"/>
      <family val="2"/>
      <scheme val="minor"/>
    </font>
    <font>
      <b/>
      <sz val="14"/>
      <color indexed="8"/>
      <name val="Calibri"/>
      <family val="2"/>
      <scheme val="minor"/>
    </font>
    <font>
      <sz val="12"/>
      <color indexed="8"/>
      <name val="Calibri"/>
      <family val="2"/>
      <charset val="1"/>
    </font>
    <font>
      <b/>
      <i/>
      <sz val="12"/>
      <name val="Calibri"/>
      <family val="2"/>
      <scheme val="minor"/>
    </font>
    <font>
      <sz val="12"/>
      <name val="Arial"/>
      <family val="2"/>
    </font>
    <font>
      <b/>
      <sz val="12"/>
      <color theme="0"/>
      <name val="Calibri"/>
      <family val="2"/>
      <scheme val="minor"/>
    </font>
    <font>
      <b/>
      <i/>
      <u/>
      <sz val="12"/>
      <name val="Calibri"/>
      <family val="2"/>
      <scheme val="minor"/>
    </font>
    <font>
      <b/>
      <sz val="12"/>
      <name val="Arial"/>
      <family val="2"/>
    </font>
    <font>
      <b/>
      <sz val="12"/>
      <color theme="0"/>
      <name val="Franklin Gothic Medium"/>
      <family val="2"/>
    </font>
    <font>
      <b/>
      <sz val="14"/>
      <color theme="1"/>
      <name val="Calibri"/>
      <family val="2"/>
      <scheme val="minor"/>
    </font>
    <font>
      <b/>
      <i/>
      <sz val="11"/>
      <color theme="0"/>
      <name val="Calibri"/>
      <family val="2"/>
      <scheme val="minor"/>
    </font>
    <font>
      <i/>
      <sz val="11"/>
      <color indexed="8"/>
      <name val="Calibri"/>
      <family val="2"/>
      <charset val="1"/>
    </font>
    <font>
      <i/>
      <sz val="11"/>
      <color indexed="8"/>
      <name val="Calibri"/>
      <family val="2"/>
      <scheme val="minor"/>
    </font>
    <font>
      <b/>
      <sz val="16"/>
      <color theme="0"/>
      <name val="Calibri"/>
      <family val="2"/>
      <scheme val="minor"/>
    </font>
    <font>
      <sz val="14"/>
      <color theme="1"/>
      <name val="Calibri"/>
      <family val="2"/>
      <scheme val="minor"/>
    </font>
    <font>
      <i/>
      <sz val="7"/>
      <color rgb="FFFF0000"/>
      <name val="Calibri"/>
      <family val="2"/>
      <scheme val="minor"/>
    </font>
    <font>
      <i/>
      <sz val="10"/>
      <color theme="1"/>
      <name val="Calibri"/>
      <family val="2"/>
      <scheme val="minor"/>
    </font>
    <font>
      <sz val="10"/>
      <color theme="1"/>
      <name val="Calibri"/>
      <family val="2"/>
      <scheme val="minor"/>
    </font>
    <font>
      <sz val="8"/>
      <color indexed="81"/>
      <name val="Tahoma"/>
      <family val="2"/>
    </font>
    <font>
      <b/>
      <sz val="10"/>
      <color theme="0"/>
      <name val="Arial"/>
      <family val="2"/>
    </font>
    <font>
      <b/>
      <i/>
      <sz val="11"/>
      <color theme="1"/>
      <name val="Calibri"/>
      <family val="2"/>
      <scheme val="minor"/>
    </font>
    <font>
      <b/>
      <i/>
      <sz val="14"/>
      <color theme="0"/>
      <name val="Calibri"/>
      <family val="2"/>
      <scheme val="minor"/>
    </font>
    <font>
      <b/>
      <i/>
      <sz val="12"/>
      <color theme="0"/>
      <name val="Calibri"/>
      <family val="2"/>
      <scheme val="minor"/>
    </font>
    <font>
      <b/>
      <sz val="18"/>
      <color rgb="FFFFFFFF"/>
      <name val="Calibri"/>
      <family val="2"/>
      <scheme val="minor"/>
    </font>
    <font>
      <sz val="11"/>
      <color theme="0"/>
      <name val="Calibri"/>
      <family val="2"/>
      <scheme val="minor"/>
    </font>
    <font>
      <i/>
      <sz val="9"/>
      <color theme="1"/>
      <name val="Calibri"/>
      <family val="2"/>
      <scheme val="minor"/>
    </font>
    <font>
      <i/>
      <sz val="11"/>
      <color theme="0" tint="-0.499984740745262"/>
      <name val="Calibri"/>
      <family val="2"/>
      <scheme val="minor"/>
    </font>
    <font>
      <sz val="11"/>
      <color theme="0" tint="-0.499984740745262"/>
      <name val="Calibri"/>
      <family val="2"/>
      <scheme val="minor"/>
    </font>
    <font>
      <i/>
      <sz val="10"/>
      <color theme="0"/>
      <name val="Calibri"/>
      <family val="2"/>
      <scheme val="minor"/>
    </font>
    <font>
      <i/>
      <sz val="11"/>
      <color theme="1" tint="0.499984740745262"/>
      <name val="Calibri"/>
      <family val="2"/>
      <scheme val="minor"/>
    </font>
    <font>
      <b/>
      <i/>
      <sz val="7"/>
      <color rgb="FFFF0000"/>
      <name val="Calibri"/>
      <family val="2"/>
      <scheme val="minor"/>
    </font>
    <font>
      <b/>
      <sz val="7"/>
      <name val="Calibri"/>
      <family val="2"/>
      <scheme val="minor"/>
    </font>
    <font>
      <i/>
      <sz val="9"/>
      <color theme="1" tint="0.499984740745262"/>
      <name val="Calibri"/>
      <family val="2"/>
      <scheme val="minor"/>
    </font>
    <font>
      <sz val="9"/>
      <color theme="1" tint="0.499984740745262"/>
      <name val="Calibri"/>
      <family val="2"/>
      <scheme val="minor"/>
    </font>
    <font>
      <sz val="10"/>
      <color rgb="FF002060"/>
      <name val="Calibri"/>
      <family val="2"/>
      <scheme val="minor"/>
    </font>
    <font>
      <b/>
      <sz val="10"/>
      <color theme="1"/>
      <name val="Calibri"/>
      <family val="2"/>
      <scheme val="minor"/>
    </font>
    <font>
      <b/>
      <sz val="9"/>
      <name val="Calibri"/>
      <family val="2"/>
      <scheme val="minor"/>
    </font>
    <font>
      <b/>
      <sz val="9"/>
      <color theme="1"/>
      <name val="Calibri"/>
      <family val="2"/>
      <scheme val="minor"/>
    </font>
    <font>
      <b/>
      <i/>
      <sz val="9"/>
      <name val="Calibri"/>
      <family val="2"/>
      <scheme val="minor"/>
    </font>
    <font>
      <sz val="9"/>
      <color theme="1"/>
      <name val="Calibri"/>
      <family val="2"/>
      <scheme val="minor"/>
    </font>
    <font>
      <i/>
      <sz val="9"/>
      <name val="Calibri"/>
      <family val="2"/>
      <scheme val="minor"/>
    </font>
    <font>
      <i/>
      <sz val="8"/>
      <color theme="1" tint="0.499984740745262"/>
      <name val="Calibri"/>
      <family val="2"/>
      <scheme val="minor"/>
    </font>
    <font>
      <b/>
      <i/>
      <sz val="9"/>
      <color theme="1"/>
      <name val="Calibri"/>
      <family val="2"/>
      <scheme val="minor"/>
    </font>
    <font>
      <b/>
      <i/>
      <sz val="9"/>
      <color rgb="FFDAA920"/>
      <name val="Calibri"/>
      <family val="2"/>
      <scheme val="minor"/>
    </font>
    <font>
      <sz val="10"/>
      <color theme="0"/>
      <name val="Calibri"/>
      <family val="2"/>
      <scheme val="minor"/>
    </font>
    <font>
      <i/>
      <sz val="18"/>
      <color theme="1"/>
      <name val="Calibri"/>
      <family val="2"/>
      <scheme val="minor"/>
    </font>
    <font>
      <b/>
      <i/>
      <sz val="14"/>
      <name val="Calibri"/>
      <family val="2"/>
      <scheme val="minor"/>
    </font>
    <font>
      <i/>
      <sz val="12"/>
      <name val="Calibri"/>
      <family val="2"/>
      <scheme val="minor"/>
    </font>
    <font>
      <sz val="9"/>
      <name val="Calibri"/>
      <family val="2"/>
      <scheme val="minor"/>
    </font>
    <font>
      <b/>
      <i/>
      <sz val="11"/>
      <name val="Calibri"/>
      <family val="2"/>
      <scheme val="minor"/>
    </font>
    <font>
      <b/>
      <i/>
      <sz val="9"/>
      <color rgb="FF000000"/>
      <name val="Calibri"/>
      <family val="2"/>
      <scheme val="minor"/>
    </font>
    <font>
      <i/>
      <sz val="9"/>
      <color rgb="FF000000"/>
      <name val="Calibri"/>
      <family val="2"/>
      <scheme val="minor"/>
    </font>
    <font>
      <sz val="12"/>
      <color indexed="8"/>
      <name val="Bernard MT Condensed"/>
      <family val="1"/>
    </font>
    <font>
      <b/>
      <sz val="12"/>
      <color theme="0"/>
      <name val="Calibri"/>
      <family val="2"/>
    </font>
    <font>
      <b/>
      <i/>
      <u/>
      <sz val="12"/>
      <name val="Calibri"/>
      <family val="2"/>
    </font>
    <font>
      <sz val="12"/>
      <color indexed="8"/>
      <name val="Calibri"/>
      <family val="2"/>
    </font>
    <font>
      <sz val="12"/>
      <color theme="1"/>
      <name val="Calibri"/>
      <family val="2"/>
    </font>
    <font>
      <b/>
      <sz val="12"/>
      <name val="Calibri"/>
      <family val="2"/>
    </font>
    <font>
      <b/>
      <sz val="12"/>
      <color theme="1"/>
      <name val="Calibri"/>
      <family val="2"/>
    </font>
    <font>
      <b/>
      <u/>
      <sz val="12"/>
      <name val="Calibri"/>
      <family val="2"/>
    </font>
    <font>
      <i/>
      <sz val="12"/>
      <color indexed="8"/>
      <name val="Bernard MT Condensed"/>
      <family val="1"/>
    </font>
    <font>
      <i/>
      <sz val="12"/>
      <name val="Calibri"/>
      <family val="2"/>
    </font>
    <font>
      <b/>
      <i/>
      <sz val="12"/>
      <color theme="0"/>
      <name val="Calibri"/>
      <family val="2"/>
    </font>
    <font>
      <u/>
      <sz val="10"/>
      <color theme="10"/>
      <name val="Arial"/>
      <family val="2"/>
    </font>
    <font>
      <b/>
      <sz val="20"/>
      <color rgb="FF000066"/>
      <name val="Calibri"/>
      <family val="2"/>
      <scheme val="minor"/>
    </font>
    <font>
      <b/>
      <sz val="12"/>
      <color rgb="FF000066"/>
      <name val="Calibri"/>
      <family val="2"/>
      <scheme val="minor"/>
    </font>
    <font>
      <sz val="12"/>
      <color rgb="FF000066"/>
      <name val="Gotham Bold"/>
      <family val="3"/>
    </font>
    <font>
      <b/>
      <sz val="12"/>
      <color rgb="FF000066"/>
      <name val="Gotham Bold"/>
      <family val="3"/>
    </font>
    <font>
      <i/>
      <sz val="10"/>
      <color theme="0" tint="-0.499984740745262"/>
      <name val="Calibri"/>
      <family val="2"/>
      <scheme val="minor"/>
    </font>
    <font>
      <i/>
      <sz val="10"/>
      <color theme="1" tint="0.499984740745262"/>
      <name val="Calibri"/>
      <family val="2"/>
      <scheme val="minor"/>
    </font>
    <font>
      <sz val="9"/>
      <color indexed="8"/>
      <name val="Calibri"/>
      <family val="2"/>
      <charset val="1"/>
    </font>
    <font>
      <sz val="9"/>
      <color theme="0"/>
      <name val="Franklin Gothic Medium"/>
      <family val="2"/>
    </font>
    <font>
      <sz val="12"/>
      <color theme="0" tint="-4.9989318521683403E-2"/>
      <name val="Calibri"/>
      <family val="2"/>
      <charset val="1"/>
    </font>
  </fonts>
  <fills count="27">
    <fill>
      <patternFill patternType="none"/>
    </fill>
    <fill>
      <patternFill patternType="gray125"/>
    </fill>
    <fill>
      <patternFill patternType="solid">
        <fgColor indexed="47"/>
        <bgColor indexed="31"/>
      </patternFill>
    </fill>
    <fill>
      <patternFill patternType="solid">
        <fgColor indexed="9"/>
        <bgColor indexed="26"/>
      </patternFill>
    </fill>
    <fill>
      <patternFill patternType="solid">
        <fgColor indexed="27"/>
        <bgColor indexed="41"/>
      </patternFill>
    </fill>
    <fill>
      <patternFill patternType="solid">
        <fgColor indexed="22"/>
        <bgColor indexed="46"/>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41"/>
      </patternFill>
    </fill>
    <fill>
      <patternFill patternType="solid">
        <fgColor theme="0"/>
        <bgColor indexed="64"/>
      </patternFill>
    </fill>
    <fill>
      <patternFill patternType="solid">
        <fgColor theme="0"/>
        <bgColor indexed="31"/>
      </patternFill>
    </fill>
    <fill>
      <patternFill patternType="solid">
        <fgColor rgb="FF51AFBE"/>
        <bgColor indexed="64"/>
      </patternFill>
    </fill>
    <fill>
      <patternFill patternType="solid">
        <fgColor rgb="FF51AFBE"/>
        <bgColor indexed="22"/>
      </patternFill>
    </fill>
    <fill>
      <patternFill patternType="solid">
        <fgColor theme="4" tint="0.79998168889431442"/>
        <bgColor indexed="41"/>
      </patternFill>
    </fill>
    <fill>
      <patternFill patternType="solid">
        <fgColor theme="4" tint="0.79998168889431442"/>
        <bgColor indexed="26"/>
      </patternFill>
    </fill>
    <fill>
      <patternFill patternType="solid">
        <fgColor theme="0" tint="-4.9989318521683403E-2"/>
        <bgColor indexed="64"/>
      </patternFill>
    </fill>
    <fill>
      <patternFill patternType="solid">
        <fgColor theme="0"/>
        <bgColor indexed="46"/>
      </patternFill>
    </fill>
    <fill>
      <patternFill patternType="solid">
        <fgColor rgb="FF51AFBE"/>
        <bgColor indexed="46"/>
      </patternFill>
    </fill>
    <fill>
      <patternFill patternType="solid">
        <fgColor rgb="FF98BF13"/>
        <bgColor indexed="46"/>
      </patternFill>
    </fill>
    <fill>
      <patternFill patternType="solid">
        <fgColor rgb="FF202866"/>
        <bgColor indexed="31"/>
      </patternFill>
    </fill>
    <fill>
      <patternFill patternType="solid">
        <fgColor rgb="FF51AFBE"/>
        <bgColor indexed="31"/>
      </patternFill>
    </fill>
    <fill>
      <patternFill patternType="lightUp">
        <fgColor theme="0"/>
        <bgColor indexed="46"/>
      </patternFill>
    </fill>
    <fill>
      <patternFill patternType="lightUp">
        <bgColor theme="0" tint="-4.9989318521683403E-2"/>
      </patternFill>
    </fill>
    <fill>
      <patternFill patternType="solid">
        <fgColor rgb="FFC1B498"/>
        <bgColor indexed="64"/>
      </patternFill>
    </fill>
    <fill>
      <patternFill patternType="solid">
        <fgColor rgb="FFC1B498"/>
        <bgColor indexed="31"/>
      </patternFill>
    </fill>
    <fill>
      <patternFill patternType="solid">
        <fgColor theme="4" tint="0.59999389629810485"/>
        <bgColor indexed="64"/>
      </patternFill>
    </fill>
  </fills>
  <borders count="173">
    <border>
      <left/>
      <right/>
      <top/>
      <bottom/>
      <diagonal/>
    </border>
    <border>
      <left/>
      <right/>
      <top style="thin">
        <color indexed="8"/>
      </top>
      <bottom/>
      <diagonal/>
    </border>
    <border>
      <left/>
      <right/>
      <top/>
      <bottom style="thin">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hair">
        <color indexed="8"/>
      </right>
      <top/>
      <bottom/>
      <diagonal/>
    </border>
    <border>
      <left style="thin">
        <color indexed="23"/>
      </left>
      <right/>
      <top/>
      <bottom/>
      <diagonal/>
    </border>
    <border>
      <left style="hair">
        <color indexed="8"/>
      </left>
      <right style="hair">
        <color indexed="8"/>
      </right>
      <top/>
      <bottom style="thin">
        <color indexed="8"/>
      </bottom>
      <diagonal/>
    </border>
    <border>
      <left style="thin">
        <color indexed="23"/>
      </left>
      <right/>
      <top/>
      <bottom style="thin">
        <color indexed="8"/>
      </bottom>
      <diagonal/>
    </border>
    <border>
      <left/>
      <right style="hair">
        <color indexed="8"/>
      </right>
      <top style="thin">
        <color indexed="8"/>
      </top>
      <bottom/>
      <diagonal/>
    </border>
    <border>
      <left style="thin">
        <color indexed="8"/>
      </left>
      <right/>
      <top style="thin">
        <color indexed="8"/>
      </top>
      <bottom style="thin">
        <color indexed="8"/>
      </bottom>
      <diagonal/>
    </border>
    <border>
      <left/>
      <right style="hair">
        <color indexed="8"/>
      </right>
      <top/>
      <bottom/>
      <diagonal/>
    </border>
    <border>
      <left/>
      <right style="hair">
        <color indexed="8"/>
      </right>
      <top/>
      <bottom style="thin">
        <color indexed="8"/>
      </bottom>
      <diagonal/>
    </border>
    <border>
      <left style="thin">
        <color indexed="23"/>
      </left>
      <right/>
      <top style="thin">
        <color indexed="8"/>
      </top>
      <bottom style="thick">
        <color indexed="23"/>
      </bottom>
      <diagonal/>
    </border>
    <border>
      <left/>
      <right style="thin">
        <color indexed="8"/>
      </right>
      <top style="thin">
        <color indexed="8"/>
      </top>
      <bottom style="thick">
        <color indexed="23"/>
      </bottom>
      <diagonal/>
    </border>
    <border>
      <left style="thin">
        <color indexed="8"/>
      </left>
      <right/>
      <top style="thin">
        <color indexed="8"/>
      </top>
      <bottom style="thick">
        <color indexed="23"/>
      </bottom>
      <diagonal/>
    </border>
    <border>
      <left style="hair">
        <color indexed="8"/>
      </left>
      <right style="hair">
        <color indexed="8"/>
      </right>
      <top style="thin">
        <color indexed="8"/>
      </top>
      <bottom style="thick">
        <color indexed="23"/>
      </bottom>
      <diagonal/>
    </border>
    <border>
      <left/>
      <right style="thick">
        <color indexed="23"/>
      </right>
      <top style="thin">
        <color indexed="8"/>
      </top>
      <bottom style="thick">
        <color indexed="23"/>
      </bottom>
      <diagonal/>
    </border>
    <border>
      <left style="thin">
        <color indexed="23"/>
      </left>
      <right/>
      <top style="thin">
        <color indexed="23"/>
      </top>
      <bottom/>
      <diagonal/>
    </border>
    <border>
      <left style="thin">
        <color indexed="8"/>
      </left>
      <right style="hair">
        <color indexed="8"/>
      </right>
      <top style="thin">
        <color indexed="8"/>
      </top>
      <bottom style="thick">
        <color indexed="23"/>
      </bottom>
      <diagonal/>
    </border>
    <border>
      <left style="thin">
        <color indexed="8"/>
      </left>
      <right style="thick">
        <color indexed="23"/>
      </right>
      <top style="thin">
        <color indexed="8"/>
      </top>
      <bottom style="thick">
        <color indexed="23"/>
      </bottom>
      <diagonal/>
    </border>
    <border>
      <left style="thin">
        <color indexed="8"/>
      </left>
      <right style="thin">
        <color indexed="8"/>
      </right>
      <top style="thin">
        <color indexed="8"/>
      </top>
      <bottom style="thin">
        <color indexed="8"/>
      </bottom>
      <diagonal/>
    </border>
    <border>
      <left style="thin">
        <color indexed="8"/>
      </left>
      <right style="hair">
        <color indexed="8"/>
      </right>
      <top/>
      <bottom/>
      <diagonal/>
    </border>
    <border>
      <left style="thin">
        <color indexed="8"/>
      </left>
      <right style="hair">
        <color indexed="8"/>
      </right>
      <top/>
      <bottom style="thin">
        <color indexed="8"/>
      </bottom>
      <diagonal/>
    </border>
    <border>
      <left style="hair">
        <color indexed="23"/>
      </left>
      <right style="hair">
        <color indexed="23"/>
      </right>
      <top style="thin">
        <color indexed="23"/>
      </top>
      <bottom style="thick">
        <color indexed="23"/>
      </bottom>
      <diagonal/>
    </border>
    <border>
      <left style="thin">
        <color indexed="8"/>
      </left>
      <right style="thin">
        <color indexed="8"/>
      </right>
      <top/>
      <bottom/>
      <diagonal/>
    </border>
    <border>
      <left style="hair">
        <color indexed="23"/>
      </left>
      <right style="hair">
        <color indexed="23"/>
      </right>
      <top style="thin">
        <color indexed="23"/>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hair">
        <color indexed="8"/>
      </left>
      <right/>
      <top style="thin">
        <color indexed="8"/>
      </top>
      <bottom style="medium">
        <color indexed="8"/>
      </bottom>
      <diagonal/>
    </border>
    <border>
      <left style="hair">
        <color indexed="8"/>
      </left>
      <right style="medium">
        <color indexed="8"/>
      </right>
      <top style="thin">
        <color indexed="8"/>
      </top>
      <bottom style="medium">
        <color indexed="8"/>
      </bottom>
      <diagonal/>
    </border>
    <border>
      <left style="medium">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hair">
        <color indexed="8"/>
      </left>
      <right/>
      <top style="thin">
        <color indexed="8"/>
      </top>
      <bottom/>
      <diagonal/>
    </border>
    <border>
      <left style="hair">
        <color indexed="8"/>
      </left>
      <right/>
      <top/>
      <bottom/>
      <diagonal/>
    </border>
    <border>
      <left style="hair">
        <color indexed="8"/>
      </left>
      <right/>
      <top/>
      <bottom style="thin">
        <color indexed="8"/>
      </bottom>
      <diagonal/>
    </border>
    <border>
      <left/>
      <right/>
      <top style="thin">
        <color indexed="8"/>
      </top>
      <bottom style="thin">
        <color indexed="8"/>
      </bottom>
      <diagonal/>
    </border>
    <border>
      <left style="hair">
        <color indexed="8"/>
      </left>
      <right style="thin">
        <color indexed="8"/>
      </right>
      <top/>
      <bottom/>
      <diagonal/>
    </border>
    <border>
      <left style="hair">
        <color indexed="8"/>
      </left>
      <right style="thin">
        <color indexed="8"/>
      </right>
      <top/>
      <bottom style="thin">
        <color indexed="8"/>
      </bottom>
      <diagonal/>
    </border>
    <border>
      <left style="thin">
        <color indexed="8"/>
      </left>
      <right/>
      <top/>
      <bottom style="thick">
        <color indexed="23"/>
      </bottom>
      <diagonal/>
    </border>
    <border>
      <left/>
      <right/>
      <top/>
      <bottom style="thick">
        <color indexed="23"/>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thick">
        <color indexed="23"/>
      </bottom>
      <diagonal/>
    </border>
    <border>
      <left/>
      <right style="thick">
        <color indexed="23"/>
      </right>
      <top/>
      <bottom style="thick">
        <color indexed="23"/>
      </bottom>
      <diagonal/>
    </border>
    <border>
      <left style="thin">
        <color indexed="23"/>
      </left>
      <right/>
      <top/>
      <bottom style="thick">
        <color indexed="23"/>
      </bottom>
      <diagonal/>
    </border>
    <border>
      <left style="hair">
        <color indexed="23"/>
      </left>
      <right style="thick">
        <color indexed="23"/>
      </right>
      <top style="thin">
        <color indexed="23"/>
      </top>
      <bottom/>
      <diagonal/>
    </border>
    <border>
      <left style="hair">
        <color indexed="23"/>
      </left>
      <right style="hair">
        <color indexed="23"/>
      </right>
      <top/>
      <bottom/>
      <diagonal/>
    </border>
    <border>
      <left style="thin">
        <color indexed="23"/>
      </left>
      <right/>
      <top style="thin">
        <color indexed="23"/>
      </top>
      <bottom style="thick">
        <color indexed="23"/>
      </bottom>
      <diagonal/>
    </border>
    <border>
      <left/>
      <right/>
      <top/>
      <bottom style="thin">
        <color indexed="23"/>
      </bottom>
      <diagonal/>
    </border>
    <border>
      <left style="thick">
        <color indexed="23"/>
      </left>
      <right/>
      <top/>
      <bottom/>
      <diagonal/>
    </border>
    <border>
      <left style="hair">
        <color indexed="23"/>
      </left>
      <right style="hair">
        <color indexed="23"/>
      </right>
      <top/>
      <bottom style="thin">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thin">
        <color indexed="8"/>
      </left>
      <right style="thick">
        <color indexed="23"/>
      </right>
      <top/>
      <bottom/>
      <diagonal/>
    </border>
    <border>
      <left style="thin">
        <color indexed="8"/>
      </left>
      <right style="thick">
        <color indexed="23"/>
      </right>
      <top/>
      <bottom style="thin">
        <color indexed="8"/>
      </bottom>
      <diagonal/>
    </border>
    <border>
      <left style="thin">
        <color indexed="8"/>
      </left>
      <right style="thick">
        <color indexed="23"/>
      </right>
      <top style="thin">
        <color indexed="8"/>
      </top>
      <bottom style="thin">
        <color indexed="8"/>
      </bottom>
      <diagonal/>
    </border>
    <border>
      <left style="thin">
        <color indexed="8"/>
      </left>
      <right style="thin">
        <color indexed="8"/>
      </right>
      <top style="thin">
        <color indexed="8"/>
      </top>
      <bottom style="thick">
        <color indexed="23"/>
      </bottom>
      <diagonal/>
    </border>
    <border>
      <left style="hair">
        <color indexed="23"/>
      </left>
      <right style="thick">
        <color indexed="23"/>
      </right>
      <top/>
      <bottom style="thin">
        <color indexed="8"/>
      </bottom>
      <diagonal/>
    </border>
    <border>
      <left style="thin">
        <color indexed="8"/>
      </left>
      <right style="hair">
        <color indexed="8"/>
      </right>
      <top/>
      <bottom style="thick">
        <color indexed="23"/>
      </bottom>
      <diagonal/>
    </border>
    <border>
      <left style="thin">
        <color indexed="23"/>
      </left>
      <right style="thick">
        <color indexed="23"/>
      </right>
      <top style="thin">
        <color indexed="23"/>
      </top>
      <bottom style="thick">
        <color indexed="23"/>
      </bottom>
      <diagonal/>
    </border>
    <border>
      <left style="medium">
        <color indexed="8"/>
      </left>
      <right style="medium">
        <color indexed="8"/>
      </right>
      <top style="medium">
        <color indexed="8"/>
      </top>
      <bottom style="thin">
        <color indexed="8"/>
      </bottom>
      <diagonal/>
    </border>
    <border>
      <left style="thin">
        <color indexed="23"/>
      </left>
      <right style="thick">
        <color indexed="23"/>
      </right>
      <top/>
      <bottom style="thick">
        <color indexed="23"/>
      </bottom>
      <diagonal/>
    </border>
    <border>
      <left/>
      <right/>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8"/>
      </left>
      <right style="hair">
        <color indexed="8"/>
      </right>
      <top style="medium">
        <color indexed="64"/>
      </top>
      <bottom/>
      <diagonal/>
    </border>
    <border>
      <left style="medium">
        <color indexed="64"/>
      </left>
      <right/>
      <top/>
      <bottom/>
      <diagonal/>
    </border>
    <border>
      <left style="hair">
        <color indexed="8"/>
      </left>
      <right style="hair">
        <color indexed="8"/>
      </right>
      <top style="medium">
        <color indexed="64"/>
      </top>
      <bottom style="medium">
        <color indexed="64"/>
      </bottom>
      <diagonal/>
    </border>
    <border>
      <left/>
      <right style="medium">
        <color indexed="64"/>
      </right>
      <top/>
      <bottom/>
      <diagonal/>
    </border>
    <border>
      <left/>
      <right style="medium">
        <color indexed="64"/>
      </right>
      <top style="thin">
        <color indexed="8"/>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8"/>
      </right>
      <top style="medium">
        <color indexed="64"/>
      </top>
      <bottom style="medium">
        <color indexed="64"/>
      </bottom>
      <diagonal/>
    </border>
    <border>
      <left style="hair">
        <color indexed="64"/>
      </left>
      <right style="medium">
        <color indexed="64"/>
      </right>
      <top/>
      <bottom/>
      <diagonal/>
    </border>
    <border>
      <left style="hair">
        <color indexed="64"/>
      </left>
      <right style="hair">
        <color indexed="64"/>
      </right>
      <top style="thin">
        <color indexed="8"/>
      </top>
      <bottom/>
      <diagonal/>
    </border>
    <border>
      <left/>
      <right style="hair">
        <color indexed="64"/>
      </right>
      <top style="medium">
        <color indexed="64"/>
      </top>
      <bottom style="medium">
        <color indexed="64"/>
      </bottom>
      <diagonal/>
    </border>
    <border>
      <left style="hair">
        <color indexed="64"/>
      </left>
      <right style="hair">
        <color indexed="8"/>
      </right>
      <top style="medium">
        <color indexed="64"/>
      </top>
      <bottom style="medium">
        <color indexed="64"/>
      </bottom>
      <diagonal/>
    </border>
    <border>
      <left style="hair">
        <color indexed="8"/>
      </left>
      <right style="hair">
        <color indexed="64"/>
      </right>
      <top/>
      <bottom/>
      <diagonal/>
    </border>
    <border>
      <left style="hair">
        <color indexed="8"/>
      </left>
      <right style="hair">
        <color indexed="64"/>
      </right>
      <top/>
      <bottom style="medium">
        <color indexed="64"/>
      </bottom>
      <diagonal/>
    </border>
    <border>
      <left/>
      <right style="hair">
        <color indexed="64"/>
      </right>
      <top style="thin">
        <color indexed="8"/>
      </top>
      <bottom/>
      <diagonal/>
    </border>
    <border>
      <left style="hair">
        <color indexed="64"/>
      </left>
      <right style="hair">
        <color indexed="8"/>
      </right>
      <top/>
      <bottom/>
      <diagonal/>
    </border>
    <border>
      <left style="hair">
        <color indexed="8"/>
      </left>
      <right style="hair">
        <color indexed="64"/>
      </right>
      <top style="medium">
        <color indexed="64"/>
      </top>
      <bottom style="medium">
        <color indexed="64"/>
      </bottom>
      <diagonal/>
    </border>
    <border>
      <left/>
      <right/>
      <top style="thin">
        <color theme="0"/>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ck">
        <color theme="1"/>
      </bottom>
      <diagonal/>
    </border>
    <border>
      <left/>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8"/>
      </right>
      <top style="medium">
        <color indexed="64"/>
      </top>
      <bottom style="medium">
        <color indexed="64"/>
      </bottom>
      <diagonal/>
    </border>
    <border>
      <left style="thin">
        <color indexed="64"/>
      </left>
      <right style="hair">
        <color indexed="8"/>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8"/>
      </right>
      <top style="thin">
        <color indexed="64"/>
      </top>
      <bottom/>
      <diagonal/>
    </border>
    <border>
      <left style="hair">
        <color indexed="8"/>
      </left>
      <right style="hair">
        <color indexed="8"/>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hair">
        <color indexed="8"/>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8"/>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8"/>
      </bottom>
      <diagonal/>
    </border>
    <border>
      <left style="hair">
        <color indexed="8"/>
      </left>
      <right style="hair">
        <color indexed="64"/>
      </right>
      <top style="thin">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8"/>
      </right>
      <top style="thin">
        <color indexed="64"/>
      </top>
      <bottom/>
      <diagonal/>
    </border>
    <border>
      <left style="thin">
        <color indexed="64"/>
      </left>
      <right style="hair">
        <color indexed="64"/>
      </right>
      <top/>
      <bottom style="thin">
        <color indexed="8"/>
      </bottom>
      <diagonal/>
    </border>
    <border>
      <left style="hair">
        <color indexed="8"/>
      </left>
      <right style="hair">
        <color indexed="8"/>
      </right>
      <top/>
      <bottom style="thick">
        <color theme="1"/>
      </bottom>
      <diagonal/>
    </border>
    <border>
      <left style="thin">
        <color indexed="64"/>
      </left>
      <right style="hair">
        <color indexed="64"/>
      </right>
      <top/>
      <bottom style="thick">
        <color theme="1"/>
      </bottom>
      <diagonal/>
    </border>
    <border>
      <left style="hair">
        <color indexed="64"/>
      </left>
      <right style="hair">
        <color indexed="64"/>
      </right>
      <top/>
      <bottom style="thick">
        <color theme="1"/>
      </bottom>
      <diagonal/>
    </border>
    <border>
      <left/>
      <right style="medium">
        <color indexed="64"/>
      </right>
      <top/>
      <bottom style="thick">
        <color theme="1"/>
      </bottom>
      <diagonal/>
    </border>
    <border>
      <left/>
      <right style="hair">
        <color indexed="64"/>
      </right>
      <top/>
      <bottom style="thick">
        <color theme="1"/>
      </bottom>
      <diagonal/>
    </border>
    <border>
      <left style="hair">
        <color indexed="8"/>
      </left>
      <right style="hair">
        <color indexed="64"/>
      </right>
      <top/>
      <bottom style="thick">
        <color theme="1"/>
      </bottom>
      <diagonal/>
    </border>
    <border>
      <left style="hair">
        <color indexed="64"/>
      </left>
      <right style="hair">
        <color indexed="8"/>
      </right>
      <top/>
      <bottom style="thick">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hair">
        <color indexed="8"/>
      </right>
      <top style="thin">
        <color indexed="64"/>
      </top>
      <bottom style="medium">
        <color indexed="64"/>
      </bottom>
      <diagonal/>
    </border>
    <border>
      <left style="thin">
        <color indexed="8"/>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diagonal/>
    </border>
    <border>
      <left style="thin">
        <color indexed="64"/>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s>
  <cellStyleXfs count="14">
    <xf numFmtId="0" fontId="0" fillId="0" borderId="0"/>
    <xf numFmtId="0" fontId="6" fillId="0" borderId="0"/>
    <xf numFmtId="0" fontId="11" fillId="0" borderId="0" applyNumberFormat="0" applyFill="0" applyBorder="0" applyAlignment="0" applyProtection="0"/>
    <xf numFmtId="0" fontId="5" fillId="0" borderId="0"/>
    <xf numFmtId="0" fontId="11" fillId="0" borderId="0" applyNumberFormat="0" applyFill="0" applyBorder="0" applyAlignment="0" applyProtection="0"/>
    <xf numFmtId="9" fontId="6" fillId="0" borderId="0"/>
    <xf numFmtId="0" fontId="4" fillId="0" borderId="0"/>
    <xf numFmtId="164" fontId="4" fillId="0" borderId="0" applyFont="0" applyFill="0" applyBorder="0" applyAlignment="0" applyProtection="0"/>
    <xf numFmtId="0" fontId="39" fillId="0" borderId="0"/>
    <xf numFmtId="0" fontId="55" fillId="0" borderId="0"/>
    <xf numFmtId="0" fontId="3" fillId="0" borderId="0"/>
    <xf numFmtId="164" fontId="3" fillId="0" borderId="0" applyFont="0" applyFill="0" applyBorder="0" applyAlignment="0" applyProtection="0"/>
    <xf numFmtId="0" fontId="2" fillId="0" borderId="0"/>
    <xf numFmtId="0" fontId="131" fillId="0" borderId="0" applyNumberFormat="0" applyFill="0" applyBorder="0" applyAlignment="0" applyProtection="0"/>
  </cellStyleXfs>
  <cellXfs count="836">
    <xf numFmtId="0" fontId="0" fillId="0" borderId="0" xfId="0"/>
    <xf numFmtId="0" fontId="6" fillId="0" borderId="0" xfId="1"/>
    <xf numFmtId="0" fontId="7" fillId="2" borderId="0" xfId="1" applyFont="1" applyFill="1"/>
    <xf numFmtId="0" fontId="9" fillId="0" borderId="0" xfId="1" applyFont="1"/>
    <xf numFmtId="0" fontId="9" fillId="0" borderId="27" xfId="1" applyFont="1" applyBorder="1" applyAlignment="1">
      <alignment horizontal="center"/>
    </xf>
    <xf numFmtId="0" fontId="6" fillId="0" borderId="28" xfId="1" applyBorder="1" applyAlignment="1">
      <alignment horizontal="left" indent="1"/>
    </xf>
    <xf numFmtId="165" fontId="14" fillId="0" borderId="28" xfId="2" applyNumberFormat="1" applyFont="1" applyFill="1" applyBorder="1" applyAlignment="1" applyProtection="1">
      <alignment horizontal="right"/>
    </xf>
    <xf numFmtId="0" fontId="6" fillId="0" borderId="26" xfId="1" applyBorder="1" applyAlignment="1">
      <alignment horizontal="left" indent="1"/>
    </xf>
    <xf numFmtId="0" fontId="6" fillId="0" borderId="29" xfId="1" applyBorder="1" applyAlignment="1">
      <alignment horizontal="left" indent="1"/>
    </xf>
    <xf numFmtId="165" fontId="14" fillId="0" borderId="22" xfId="2" applyNumberFormat="1" applyFont="1" applyFill="1" applyBorder="1" applyAlignment="1" applyProtection="1">
      <alignment horizontal="right"/>
    </xf>
    <xf numFmtId="0" fontId="19" fillId="3" borderId="22" xfId="1" applyFont="1" applyFill="1" applyBorder="1"/>
    <xf numFmtId="0" fontId="19" fillId="3" borderId="26" xfId="1" applyFont="1" applyFill="1" applyBorder="1"/>
    <xf numFmtId="0" fontId="21" fillId="3" borderId="26" xfId="1" applyFont="1" applyFill="1" applyBorder="1" applyAlignment="1">
      <alignment horizontal="left" indent="1"/>
    </xf>
    <xf numFmtId="0" fontId="20" fillId="2" borderId="0" xfId="1" applyFont="1" applyFill="1"/>
    <xf numFmtId="0" fontId="6" fillId="2" borderId="0" xfId="1" applyFill="1"/>
    <xf numFmtId="0" fontId="14" fillId="2" borderId="0" xfId="1" applyFont="1" applyFill="1"/>
    <xf numFmtId="0" fontId="8" fillId="2" borderId="0" xfId="1" applyFont="1" applyFill="1"/>
    <xf numFmtId="0" fontId="20" fillId="0" borderId="31"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36" xfId="1" applyFont="1" applyBorder="1" applyAlignment="1">
      <alignment horizontal="center" vertical="center" wrapText="1"/>
    </xf>
    <xf numFmtId="0" fontId="20" fillId="0" borderId="30" xfId="1" applyFont="1" applyBorder="1" applyAlignment="1">
      <alignment horizontal="center" vertical="center" wrapText="1"/>
    </xf>
    <xf numFmtId="0" fontId="12" fillId="3" borderId="11" xfId="1" applyFont="1" applyFill="1" applyBorder="1"/>
    <xf numFmtId="0" fontId="12" fillId="3" borderId="0" xfId="1" applyFont="1" applyFill="1"/>
    <xf numFmtId="0" fontId="6" fillId="3" borderId="2" xfId="1" applyFill="1" applyBorder="1"/>
    <xf numFmtId="0" fontId="8" fillId="3" borderId="0" xfId="1" applyFont="1" applyFill="1"/>
    <xf numFmtId="14" fontId="18" fillId="3" borderId="2" xfId="1" applyNumberFormat="1" applyFont="1" applyFill="1" applyBorder="1"/>
    <xf numFmtId="166" fontId="6" fillId="4" borderId="3" xfId="2" applyNumberFormat="1" applyFont="1" applyFill="1" applyBorder="1" applyAlignment="1" applyProtection="1">
      <protection locked="0"/>
    </xf>
    <xf numFmtId="166" fontId="6" fillId="4" borderId="4" xfId="2" applyNumberFormat="1" applyFont="1" applyFill="1" applyBorder="1" applyAlignment="1" applyProtection="1">
      <protection locked="0"/>
    </xf>
    <xf numFmtId="166" fontId="6" fillId="4" borderId="37" xfId="2" applyNumberFormat="1" applyFont="1" applyFill="1" applyBorder="1" applyAlignment="1" applyProtection="1">
      <protection locked="0"/>
    </xf>
    <xf numFmtId="167" fontId="6" fillId="3" borderId="3" xfId="2" applyNumberFormat="1" applyFont="1" applyFill="1" applyBorder="1" applyAlignment="1" applyProtection="1"/>
    <xf numFmtId="168" fontId="6" fillId="4" borderId="10" xfId="2" applyNumberFormat="1" applyFont="1" applyFill="1" applyBorder="1" applyAlignment="1" applyProtection="1">
      <protection locked="0"/>
    </xf>
    <xf numFmtId="166" fontId="6" fillId="0" borderId="0" xfId="2" applyNumberFormat="1" applyFont="1" applyFill="1" applyBorder="1" applyAlignment="1" applyProtection="1">
      <alignment horizontal="center"/>
    </xf>
    <xf numFmtId="166" fontId="6" fillId="0" borderId="4" xfId="2" applyNumberFormat="1" applyFont="1" applyFill="1" applyBorder="1" applyAlignment="1" applyProtection="1">
      <alignment horizontal="center"/>
    </xf>
    <xf numFmtId="166" fontId="6" fillId="4" borderId="23" xfId="2" applyNumberFormat="1" applyFont="1" applyFill="1" applyBorder="1" applyAlignment="1" applyProtection="1">
      <protection locked="0"/>
    </xf>
    <xf numFmtId="166" fontId="6" fillId="4" borderId="6" xfId="2" applyNumberFormat="1" applyFont="1" applyFill="1" applyBorder="1" applyAlignment="1" applyProtection="1">
      <protection locked="0"/>
    </xf>
    <xf numFmtId="166" fontId="6" fillId="4" borderId="38" xfId="2" applyNumberFormat="1" applyFont="1" applyFill="1" applyBorder="1" applyAlignment="1" applyProtection="1">
      <protection locked="0"/>
    </xf>
    <xf numFmtId="167" fontId="6" fillId="3" borderId="23" xfId="2" applyNumberFormat="1" applyFont="1" applyFill="1" applyBorder="1" applyAlignment="1" applyProtection="1"/>
    <xf numFmtId="168" fontId="6" fillId="4" borderId="0" xfId="2" applyNumberFormat="1" applyFont="1" applyFill="1" applyBorder="1" applyAlignment="1" applyProtection="1">
      <protection locked="0"/>
    </xf>
    <xf numFmtId="166" fontId="6" fillId="0" borderId="6" xfId="2" applyNumberFormat="1" applyFont="1" applyFill="1" applyBorder="1" applyAlignment="1" applyProtection="1">
      <alignment horizontal="center"/>
    </xf>
    <xf numFmtId="166" fontId="6" fillId="4" borderId="24" xfId="2" applyNumberFormat="1" applyFont="1" applyFill="1" applyBorder="1" applyAlignment="1" applyProtection="1">
      <protection locked="0"/>
    </xf>
    <xf numFmtId="166" fontId="6" fillId="4" borderId="8" xfId="2" applyNumberFormat="1" applyFont="1" applyFill="1" applyBorder="1" applyAlignment="1" applyProtection="1">
      <protection locked="0"/>
    </xf>
    <xf numFmtId="166" fontId="6" fillId="4" borderId="39" xfId="2" applyNumberFormat="1" applyFont="1" applyFill="1" applyBorder="1" applyAlignment="1" applyProtection="1">
      <protection locked="0"/>
    </xf>
    <xf numFmtId="167" fontId="6" fillId="3" borderId="24" xfId="2" applyNumberFormat="1" applyFont="1" applyFill="1" applyBorder="1" applyAlignment="1" applyProtection="1"/>
    <xf numFmtId="168" fontId="6" fillId="4" borderId="13" xfId="2" applyNumberFormat="1" applyFont="1" applyFill="1" applyBorder="1" applyAlignment="1" applyProtection="1">
      <protection locked="0"/>
    </xf>
    <xf numFmtId="166" fontId="6" fillId="0" borderId="8" xfId="2" applyNumberFormat="1" applyFont="1" applyFill="1" applyBorder="1" applyAlignment="1" applyProtection="1">
      <alignment horizontal="center"/>
    </xf>
    <xf numFmtId="166" fontId="6" fillId="3" borderId="0" xfId="1" applyNumberFormat="1" applyFill="1"/>
    <xf numFmtId="167" fontId="8" fillId="3" borderId="2" xfId="1" applyNumberFormat="1" applyFont="1" applyFill="1" applyBorder="1"/>
    <xf numFmtId="167" fontId="8" fillId="3" borderId="0" xfId="1" applyNumberFormat="1" applyFont="1" applyFill="1"/>
    <xf numFmtId="166" fontId="6" fillId="3" borderId="40" xfId="1" applyNumberFormat="1" applyFill="1" applyBorder="1"/>
    <xf numFmtId="167" fontId="14" fillId="4" borderId="3" xfId="2" applyNumberFormat="1" applyFont="1" applyFill="1" applyBorder="1" applyAlignment="1" applyProtection="1">
      <protection locked="0"/>
    </xf>
    <xf numFmtId="166" fontId="6" fillId="4" borderId="5" xfId="2" applyNumberFormat="1" applyFont="1" applyFill="1" applyBorder="1" applyAlignment="1" applyProtection="1">
      <protection locked="0"/>
    </xf>
    <xf numFmtId="167" fontId="6" fillId="3" borderId="12" xfId="2" applyNumberFormat="1" applyFont="1" applyFill="1" applyBorder="1" applyAlignment="1" applyProtection="1"/>
    <xf numFmtId="168" fontId="6" fillId="4" borderId="4" xfId="2" applyNumberFormat="1" applyFont="1" applyFill="1" applyBorder="1" applyAlignment="1" applyProtection="1">
      <protection locked="0"/>
    </xf>
    <xf numFmtId="166" fontId="20" fillId="4" borderId="6" xfId="2" applyNumberFormat="1" applyFont="1" applyFill="1" applyBorder="1" applyAlignment="1" applyProtection="1">
      <protection locked="0"/>
    </xf>
    <xf numFmtId="166" fontId="6" fillId="4" borderId="41" xfId="2" applyNumberFormat="1" applyFont="1" applyFill="1" applyBorder="1" applyAlignment="1" applyProtection="1">
      <protection locked="0"/>
    </xf>
    <xf numFmtId="166" fontId="6" fillId="4" borderId="42" xfId="2" applyNumberFormat="1" applyFont="1" applyFill="1" applyBorder="1" applyAlignment="1" applyProtection="1">
      <protection locked="0"/>
    </xf>
    <xf numFmtId="168" fontId="6" fillId="4" borderId="39" xfId="2" applyNumberFormat="1" applyFont="1" applyFill="1" applyBorder="1" applyAlignment="1" applyProtection="1">
      <protection locked="0"/>
    </xf>
    <xf numFmtId="166" fontId="6" fillId="0" borderId="2" xfId="2" applyNumberFormat="1" applyFont="1" applyFill="1" applyBorder="1" applyAlignment="1" applyProtection="1">
      <alignment horizontal="center"/>
    </xf>
    <xf numFmtId="167" fontId="8" fillId="3" borderId="40" xfId="1" applyNumberFormat="1" applyFont="1" applyFill="1" applyBorder="1"/>
    <xf numFmtId="167" fontId="14" fillId="4" borderId="4" xfId="2" applyNumberFormat="1" applyFont="1" applyFill="1" applyBorder="1" applyAlignment="1" applyProtection="1">
      <protection locked="0"/>
    </xf>
    <xf numFmtId="167" fontId="14" fillId="4" borderId="5" xfId="2" applyNumberFormat="1" applyFont="1" applyFill="1" applyBorder="1" applyAlignment="1" applyProtection="1">
      <protection locked="0"/>
    </xf>
    <xf numFmtId="168" fontId="6" fillId="4" borderId="37" xfId="2" applyNumberFormat="1" applyFont="1" applyFill="1" applyBorder="1" applyAlignment="1" applyProtection="1">
      <protection locked="0"/>
    </xf>
    <xf numFmtId="166" fontId="22" fillId="5" borderId="1" xfId="2" applyNumberFormat="1" applyFont="1" applyFill="1" applyBorder="1" applyAlignment="1" applyProtection="1"/>
    <xf numFmtId="166" fontId="23" fillId="5" borderId="1" xfId="2" applyNumberFormat="1" applyFont="1" applyFill="1" applyBorder="1" applyAlignment="1" applyProtection="1"/>
    <xf numFmtId="167" fontId="14" fillId="4" borderId="23" xfId="2" applyNumberFormat="1" applyFont="1" applyFill="1" applyBorder="1" applyAlignment="1" applyProtection="1">
      <protection locked="0"/>
    </xf>
    <xf numFmtId="167" fontId="14" fillId="4" borderId="6" xfId="2" applyNumberFormat="1" applyFont="1" applyFill="1" applyBorder="1" applyAlignment="1" applyProtection="1">
      <protection locked="0"/>
    </xf>
    <xf numFmtId="167" fontId="14" fillId="4" borderId="41" xfId="2" applyNumberFormat="1" applyFont="1" applyFill="1" applyBorder="1" applyAlignment="1" applyProtection="1">
      <protection locked="0"/>
    </xf>
    <xf numFmtId="166" fontId="22" fillId="5" borderId="0" xfId="2" applyNumberFormat="1" applyFont="1" applyFill="1" applyBorder="1" applyAlignment="1" applyProtection="1"/>
    <xf numFmtId="166" fontId="23" fillId="5" borderId="0" xfId="2" applyNumberFormat="1" applyFont="1" applyFill="1" applyBorder="1" applyAlignment="1" applyProtection="1"/>
    <xf numFmtId="167" fontId="20" fillId="4" borderId="24" xfId="2" applyNumberFormat="1" applyFont="1" applyFill="1" applyBorder="1" applyAlignment="1" applyProtection="1">
      <protection locked="0"/>
    </xf>
    <xf numFmtId="167" fontId="20" fillId="4" borderId="8" xfId="2" applyNumberFormat="1" applyFont="1" applyFill="1" applyBorder="1" applyAlignment="1" applyProtection="1">
      <protection locked="0"/>
    </xf>
    <xf numFmtId="167" fontId="20" fillId="4" borderId="42" xfId="2" applyNumberFormat="1" applyFont="1" applyFill="1" applyBorder="1" applyAlignment="1" applyProtection="1">
      <protection locked="0"/>
    </xf>
    <xf numFmtId="166" fontId="23" fillId="5" borderId="2" xfId="2" applyNumberFormat="1" applyFont="1" applyFill="1" applyBorder="1" applyAlignment="1" applyProtection="1"/>
    <xf numFmtId="0" fontId="13" fillId="0" borderId="43" xfId="1" applyFont="1" applyBorder="1" applyAlignment="1">
      <alignment horizontal="right"/>
    </xf>
    <xf numFmtId="166" fontId="12" fillId="0" borderId="44" xfId="1" applyNumberFormat="1" applyFont="1" applyBorder="1" applyAlignment="1">
      <alignment horizontal="right"/>
    </xf>
    <xf numFmtId="166" fontId="12" fillId="0" borderId="15" xfId="1" applyNumberFormat="1" applyFont="1" applyBorder="1" applyAlignment="1">
      <alignment horizontal="right"/>
    </xf>
    <xf numFmtId="167" fontId="12" fillId="0" borderId="16" xfId="2" applyNumberFormat="1" applyFont="1" applyFill="1" applyBorder="1" applyAlignment="1" applyProtection="1"/>
    <xf numFmtId="167" fontId="12" fillId="0" borderId="44" xfId="2" applyNumberFormat="1" applyFont="1" applyFill="1" applyBorder="1" applyAlignment="1" applyProtection="1"/>
    <xf numFmtId="0" fontId="8" fillId="0" borderId="0" xfId="1" applyFont="1" applyAlignment="1">
      <alignment horizontal="right"/>
    </xf>
    <xf numFmtId="166" fontId="12" fillId="0" borderId="0" xfId="1" applyNumberFormat="1" applyFont="1" applyAlignment="1">
      <alignment horizontal="right"/>
    </xf>
    <xf numFmtId="0" fontId="13" fillId="0" borderId="0" xfId="1" applyFont="1" applyAlignment="1">
      <alignment horizontal="right"/>
    </xf>
    <xf numFmtId="167" fontId="12" fillId="0" borderId="0" xfId="2" applyNumberFormat="1" applyFont="1" applyFill="1" applyBorder="1" applyAlignment="1" applyProtection="1"/>
    <xf numFmtId="0" fontId="6" fillId="2" borderId="54" xfId="1" applyFill="1" applyBorder="1"/>
    <xf numFmtId="0" fontId="20" fillId="2" borderId="54" xfId="1" applyFont="1" applyFill="1" applyBorder="1"/>
    <xf numFmtId="0" fontId="20" fillId="2" borderId="55" xfId="1" applyFont="1" applyFill="1" applyBorder="1"/>
    <xf numFmtId="0" fontId="25" fillId="3" borderId="22" xfId="1" applyFont="1" applyFill="1" applyBorder="1" applyAlignment="1">
      <alignment horizontal="right"/>
    </xf>
    <xf numFmtId="0" fontId="25" fillId="3" borderId="22" xfId="1" applyFont="1" applyFill="1" applyBorder="1" applyAlignment="1">
      <alignment horizontal="center"/>
    </xf>
    <xf numFmtId="0" fontId="6" fillId="3" borderId="19" xfId="1" applyFill="1" applyBorder="1" applyAlignment="1">
      <alignment horizontal="left" indent="1"/>
    </xf>
    <xf numFmtId="165" fontId="14" fillId="0" borderId="27" xfId="2" applyNumberFormat="1" applyFont="1" applyFill="1" applyBorder="1" applyAlignment="1" applyProtection="1"/>
    <xf numFmtId="0" fontId="25" fillId="4" borderId="22" xfId="1" applyFont="1" applyFill="1" applyBorder="1" applyAlignment="1">
      <alignment horizontal="center"/>
    </xf>
    <xf numFmtId="0" fontId="6" fillId="3" borderId="7" xfId="1" applyFill="1" applyBorder="1" applyAlignment="1">
      <alignment horizontal="left" indent="1"/>
    </xf>
    <xf numFmtId="165" fontId="14" fillId="0" borderId="52" xfId="2" applyNumberFormat="1" applyFont="1" applyFill="1" applyBorder="1" applyAlignment="1" applyProtection="1"/>
    <xf numFmtId="169" fontId="25" fillId="4" borderId="22" xfId="1" applyNumberFormat="1" applyFont="1" applyFill="1" applyBorder="1" applyAlignment="1" applyProtection="1">
      <alignment horizontal="center"/>
      <protection locked="0"/>
    </xf>
    <xf numFmtId="165" fontId="14" fillId="3" borderId="52" xfId="2" applyNumberFormat="1" applyFont="1" applyFill="1" applyBorder="1" applyAlignment="1" applyProtection="1">
      <protection locked="0"/>
    </xf>
    <xf numFmtId="170" fontId="25" fillId="4" borderId="22" xfId="1" applyNumberFormat="1" applyFont="1" applyFill="1" applyBorder="1" applyAlignment="1" applyProtection="1">
      <alignment horizontal="center"/>
      <protection locked="0"/>
    </xf>
    <xf numFmtId="0" fontId="6" fillId="0" borderId="9" xfId="1" applyBorder="1" applyAlignment="1">
      <alignment horizontal="left" indent="1"/>
    </xf>
    <xf numFmtId="165" fontId="14" fillId="0" borderId="56" xfId="2" applyNumberFormat="1" applyFont="1" applyFill="1" applyBorder="1" applyAlignment="1" applyProtection="1"/>
    <xf numFmtId="10" fontId="25" fillId="4" borderId="22" xfId="1" applyNumberFormat="1" applyFont="1" applyFill="1" applyBorder="1" applyAlignment="1" applyProtection="1">
      <alignment horizontal="center"/>
      <protection locked="0"/>
    </xf>
    <xf numFmtId="0" fontId="26" fillId="0" borderId="14" xfId="1" applyFont="1" applyBorder="1" applyAlignment="1">
      <alignment horizontal="right" vertical="center"/>
    </xf>
    <xf numFmtId="165" fontId="15" fillId="0" borderId="20" xfId="2" applyNumberFormat="1" applyFont="1" applyFill="1" applyBorder="1" applyAlignment="1" applyProtection="1"/>
    <xf numFmtId="165" fontId="15" fillId="3" borderId="17" xfId="2" applyNumberFormat="1" applyFont="1" applyFill="1" applyBorder="1" applyAlignment="1" applyProtection="1"/>
    <xf numFmtId="165" fontId="15" fillId="3" borderId="18" xfId="2" applyNumberFormat="1" applyFont="1" applyFill="1" applyBorder="1" applyAlignment="1" applyProtection="1"/>
    <xf numFmtId="0" fontId="25" fillId="4" borderId="22" xfId="1" applyFont="1" applyFill="1" applyBorder="1" applyAlignment="1" applyProtection="1">
      <alignment horizontal="center"/>
      <protection locked="0"/>
    </xf>
    <xf numFmtId="165" fontId="14" fillId="4" borderId="52" xfId="2" applyNumberFormat="1" applyFont="1" applyFill="1" applyBorder="1" applyAlignment="1" applyProtection="1">
      <protection locked="0"/>
    </xf>
    <xf numFmtId="0" fontId="27" fillId="2" borderId="0" xfId="1" applyFont="1" applyFill="1"/>
    <xf numFmtId="0" fontId="6" fillId="0" borderId="22" xfId="1" applyBorder="1" applyAlignment="1">
      <alignment horizontal="right"/>
    </xf>
    <xf numFmtId="1" fontId="6" fillId="0" borderId="22" xfId="1" applyNumberFormat="1" applyBorder="1"/>
    <xf numFmtId="0" fontId="6" fillId="3" borderId="9" xfId="1" applyFill="1" applyBorder="1" applyAlignment="1">
      <alignment horizontal="left" indent="1"/>
    </xf>
    <xf numFmtId="165" fontId="14" fillId="4" borderId="56" xfId="2" applyNumberFormat="1" applyFont="1" applyFill="1" applyBorder="1" applyAlignment="1" applyProtection="1">
      <protection locked="0"/>
    </xf>
    <xf numFmtId="0" fontId="28" fillId="3" borderId="22" xfId="1" applyFont="1" applyFill="1" applyBorder="1" applyAlignment="1">
      <alignment horizontal="center"/>
    </xf>
    <xf numFmtId="0" fontId="6" fillId="0" borderId="19" xfId="1" applyBorder="1" applyAlignment="1">
      <alignment horizontal="left" indent="1"/>
    </xf>
    <xf numFmtId="165" fontId="14" fillId="4" borderId="22" xfId="2" applyNumberFormat="1" applyFont="1" applyFill="1" applyBorder="1" applyAlignment="1" applyProtection="1">
      <protection locked="0"/>
    </xf>
    <xf numFmtId="0" fontId="6" fillId="0" borderId="53" xfId="1" applyBorder="1" applyAlignment="1">
      <alignment horizontal="left" indent="1"/>
    </xf>
    <xf numFmtId="165" fontId="14" fillId="3" borderId="25" xfId="2" applyNumberFormat="1" applyFont="1" applyFill="1" applyBorder="1" applyAlignment="1" applyProtection="1"/>
    <xf numFmtId="165" fontId="14" fillId="0" borderId="25" xfId="2" applyNumberFormat="1" applyFont="1" applyFill="1" applyBorder="1" applyAlignment="1" applyProtection="1"/>
    <xf numFmtId="0" fontId="29" fillId="3" borderId="0" xfId="1" applyFont="1" applyFill="1" applyAlignment="1">
      <alignment horizontal="right"/>
    </xf>
    <xf numFmtId="3" fontId="16" fillId="3" borderId="0" xfId="1" applyNumberFormat="1" applyFont="1" applyFill="1"/>
    <xf numFmtId="0" fontId="28" fillId="3" borderId="22" xfId="1" applyFont="1" applyFill="1" applyBorder="1" applyAlignment="1">
      <alignment horizontal="right"/>
    </xf>
    <xf numFmtId="165" fontId="6" fillId="0" borderId="22" xfId="1" applyNumberFormat="1" applyBorder="1"/>
    <xf numFmtId="0" fontId="9" fillId="0" borderId="51" xfId="1" applyFont="1" applyBorder="1" applyAlignment="1">
      <alignment horizontal="center"/>
    </xf>
    <xf numFmtId="0" fontId="13" fillId="5" borderId="0" xfId="1" applyFont="1" applyFill="1" applyAlignment="1">
      <alignment vertical="center" wrapText="1"/>
    </xf>
    <xf numFmtId="165" fontId="14" fillId="0" borderId="26" xfId="2" applyNumberFormat="1" applyFont="1" applyFill="1" applyBorder="1" applyAlignment="1" applyProtection="1">
      <alignment horizontal="right"/>
    </xf>
    <xf numFmtId="0" fontId="7" fillId="4" borderId="57" xfId="1" applyFont="1" applyFill="1" applyBorder="1" applyAlignment="1" applyProtection="1">
      <alignment vertical="top" wrapText="1"/>
      <protection locked="0"/>
    </xf>
    <xf numFmtId="0" fontId="7" fillId="4" borderId="58" xfId="1" applyFont="1" applyFill="1" applyBorder="1" applyAlignment="1" applyProtection="1">
      <alignment vertical="top" wrapText="1"/>
      <protection locked="0"/>
    </xf>
    <xf numFmtId="0" fontId="7" fillId="4" borderId="59" xfId="1" applyFont="1" applyFill="1" applyBorder="1" applyAlignment="1" applyProtection="1">
      <alignment vertical="top" wrapText="1"/>
      <protection locked="0"/>
    </xf>
    <xf numFmtId="0" fontId="7" fillId="4" borderId="38" xfId="1" applyFont="1" applyFill="1" applyBorder="1" applyAlignment="1" applyProtection="1">
      <alignment vertical="top" wrapText="1"/>
      <protection locked="0"/>
    </xf>
    <xf numFmtId="0" fontId="7" fillId="4" borderId="0" xfId="1" applyFont="1" applyFill="1" applyAlignment="1" applyProtection="1">
      <alignment vertical="top" wrapText="1"/>
      <protection locked="0"/>
    </xf>
    <xf numFmtId="0" fontId="7" fillId="4" borderId="12" xfId="1" applyFont="1" applyFill="1" applyBorder="1" applyAlignment="1" applyProtection="1">
      <alignment vertical="top" wrapText="1"/>
      <protection locked="0"/>
    </xf>
    <xf numFmtId="165" fontId="14" fillId="4" borderId="26" xfId="2" applyNumberFormat="1" applyFont="1" applyFill="1" applyBorder="1" applyAlignment="1" applyProtection="1">
      <alignment horizontal="right"/>
      <protection locked="0"/>
    </xf>
    <xf numFmtId="165" fontId="14" fillId="4" borderId="60" xfId="2" applyNumberFormat="1" applyFont="1" applyFill="1" applyBorder="1" applyAlignment="1" applyProtection="1">
      <alignment horizontal="right"/>
      <protection locked="0"/>
    </xf>
    <xf numFmtId="165" fontId="14" fillId="4" borderId="29" xfId="2" applyNumberFormat="1" applyFont="1" applyFill="1" applyBorder="1" applyAlignment="1" applyProtection="1">
      <alignment horizontal="right"/>
      <protection locked="0"/>
    </xf>
    <xf numFmtId="165" fontId="14" fillId="4" borderId="61" xfId="2" applyNumberFormat="1" applyFont="1" applyFill="1" applyBorder="1" applyAlignment="1" applyProtection="1">
      <alignment horizontal="right"/>
      <protection locked="0"/>
    </xf>
    <xf numFmtId="165" fontId="15" fillId="0" borderId="20" xfId="2" applyNumberFormat="1" applyFont="1" applyFill="1" applyBorder="1" applyAlignment="1" applyProtection="1">
      <alignment horizontal="right"/>
    </xf>
    <xf numFmtId="165" fontId="15" fillId="3" borderId="17" xfId="2" applyNumberFormat="1" applyFont="1" applyFill="1" applyBorder="1" applyAlignment="1" applyProtection="1">
      <alignment horizontal="right"/>
    </xf>
    <xf numFmtId="165" fontId="15" fillId="3" borderId="18" xfId="2" applyNumberFormat="1" applyFont="1" applyFill="1" applyBorder="1" applyAlignment="1" applyProtection="1">
      <alignment horizontal="right"/>
    </xf>
    <xf numFmtId="0" fontId="14" fillId="2" borderId="0" xfId="1" applyFont="1" applyFill="1" applyAlignment="1">
      <alignment horizontal="right"/>
    </xf>
    <xf numFmtId="0" fontId="15" fillId="0" borderId="27" xfId="1" applyFont="1" applyBorder="1" applyAlignment="1">
      <alignment horizontal="center"/>
    </xf>
    <xf numFmtId="0" fontId="15" fillId="0" borderId="51" xfId="1" applyFont="1" applyBorder="1" applyAlignment="1">
      <alignment horizontal="center"/>
    </xf>
    <xf numFmtId="0" fontId="7" fillId="4" borderId="45" xfId="1" applyFont="1" applyFill="1" applyBorder="1" applyAlignment="1" applyProtection="1">
      <alignment vertical="top" wrapText="1"/>
      <protection locked="0"/>
    </xf>
    <xf numFmtId="0" fontId="7" fillId="4" borderId="46" xfId="1" applyFont="1" applyFill="1" applyBorder="1" applyAlignment="1" applyProtection="1">
      <alignment vertical="top" wrapText="1"/>
      <protection locked="0"/>
    </xf>
    <xf numFmtId="0" fontId="7" fillId="4" borderId="47" xfId="1" applyFont="1" applyFill="1" applyBorder="1" applyAlignment="1" applyProtection="1">
      <alignment vertical="top" wrapText="1"/>
      <protection locked="0"/>
    </xf>
    <xf numFmtId="0" fontId="19" fillId="3" borderId="11" xfId="1" applyFont="1" applyFill="1" applyBorder="1"/>
    <xf numFmtId="165" fontId="24" fillId="0" borderId="26" xfId="2" applyNumberFormat="1" applyFont="1" applyFill="1" applyBorder="1" applyAlignment="1" applyProtection="1">
      <alignment horizontal="right"/>
    </xf>
    <xf numFmtId="165" fontId="14" fillId="0" borderId="62" xfId="2" applyNumberFormat="1" applyFont="1" applyFill="1" applyBorder="1" applyAlignment="1" applyProtection="1">
      <alignment horizontal="right"/>
    </xf>
    <xf numFmtId="171" fontId="5" fillId="4" borderId="26" xfId="1" applyNumberFormat="1" applyFont="1" applyFill="1" applyBorder="1" applyAlignment="1" applyProtection="1">
      <alignment horizontal="right"/>
      <protection locked="0"/>
    </xf>
    <xf numFmtId="171" fontId="5" fillId="4" borderId="60" xfId="1" applyNumberFormat="1" applyFont="1" applyFill="1" applyBorder="1" applyAlignment="1" applyProtection="1">
      <alignment horizontal="right"/>
      <protection locked="0"/>
    </xf>
    <xf numFmtId="0" fontId="19" fillId="3" borderId="29" xfId="1" applyFont="1" applyFill="1" applyBorder="1"/>
    <xf numFmtId="171" fontId="5" fillId="4" borderId="29" xfId="1" applyNumberFormat="1" applyFont="1" applyFill="1" applyBorder="1" applyAlignment="1" applyProtection="1">
      <alignment horizontal="right"/>
      <protection locked="0"/>
    </xf>
    <xf numFmtId="171" fontId="5" fillId="4" borderId="61" xfId="1" applyNumberFormat="1" applyFont="1" applyFill="1" applyBorder="1" applyAlignment="1" applyProtection="1">
      <alignment horizontal="right"/>
      <protection locked="0"/>
    </xf>
    <xf numFmtId="0" fontId="26" fillId="0" borderId="50" xfId="1" applyFont="1" applyBorder="1" applyAlignment="1">
      <alignment horizontal="right" vertical="center"/>
    </xf>
    <xf numFmtId="165" fontId="15" fillId="0" borderId="63" xfId="2" applyNumberFormat="1" applyFont="1" applyFill="1" applyBorder="1" applyAlignment="1" applyProtection="1">
      <alignment horizontal="right"/>
    </xf>
    <xf numFmtId="165" fontId="15" fillId="0" borderId="21" xfId="2" applyNumberFormat="1" applyFont="1" applyFill="1" applyBorder="1" applyAlignment="1" applyProtection="1">
      <alignment horizontal="right"/>
    </xf>
    <xf numFmtId="165" fontId="14" fillId="0" borderId="51" xfId="2" applyNumberFormat="1" applyFont="1" applyFill="1" applyBorder="1" applyAlignment="1" applyProtection="1"/>
    <xf numFmtId="165" fontId="14" fillId="0" borderId="64" xfId="2" applyNumberFormat="1" applyFont="1" applyFill="1" applyBorder="1" applyAlignment="1" applyProtection="1"/>
    <xf numFmtId="165" fontId="15" fillId="0" borderId="65" xfId="2" applyNumberFormat="1" applyFont="1" applyFill="1" applyBorder="1" applyAlignment="1" applyProtection="1"/>
    <xf numFmtId="165" fontId="15" fillId="3" borderId="48" xfId="2" applyNumberFormat="1" applyFont="1" applyFill="1" applyBorder="1" applyAlignment="1" applyProtection="1"/>
    <xf numFmtId="165" fontId="15" fillId="3" borderId="49" xfId="2" applyNumberFormat="1" applyFont="1" applyFill="1" applyBorder="1" applyAlignment="1" applyProtection="1"/>
    <xf numFmtId="3" fontId="0" fillId="0" borderId="0" xfId="0" applyNumberFormat="1"/>
    <xf numFmtId="3" fontId="0" fillId="0" borderId="0" xfId="0" applyNumberFormat="1" applyAlignment="1">
      <alignment horizontal="center" vertical="center"/>
    </xf>
    <xf numFmtId="0" fontId="30" fillId="6" borderId="0" xfId="0" applyFont="1" applyFill="1" applyAlignment="1">
      <alignment wrapText="1"/>
    </xf>
    <xf numFmtId="173" fontId="30" fillId="0" borderId="0" xfId="0" applyNumberFormat="1" applyFont="1" applyAlignment="1">
      <alignment horizontal="center" vertical="center"/>
    </xf>
    <xf numFmtId="173" fontId="0" fillId="0" borderId="0" xfId="0" applyNumberFormat="1" applyAlignment="1">
      <alignment horizontal="center" vertical="center"/>
    </xf>
    <xf numFmtId="173" fontId="0" fillId="0" borderId="0" xfId="0" applyNumberFormat="1"/>
    <xf numFmtId="0" fontId="0" fillId="0" borderId="0" xfId="0" quotePrefix="1"/>
    <xf numFmtId="0" fontId="35" fillId="0" borderId="0" xfId="0" applyFont="1"/>
    <xf numFmtId="0" fontId="35" fillId="0" borderId="69" xfId="0" applyFont="1" applyBorder="1"/>
    <xf numFmtId="173" fontId="0" fillId="0" borderId="69" xfId="0" applyNumberFormat="1" applyBorder="1"/>
    <xf numFmtId="0" fontId="0" fillId="0" borderId="0" xfId="0" applyAlignment="1">
      <alignment vertical="center" wrapText="1"/>
    </xf>
    <xf numFmtId="0" fontId="36" fillId="0" borderId="0" xfId="0" applyFont="1" applyAlignment="1">
      <alignment vertical="center" wrapText="1"/>
    </xf>
    <xf numFmtId="0" fontId="36" fillId="8" borderId="0" xfId="0" applyFont="1" applyFill="1" applyAlignment="1">
      <alignment vertical="center" wrapText="1"/>
    </xf>
    <xf numFmtId="4" fontId="0" fillId="0" borderId="70" xfId="0" applyNumberFormat="1" applyBorder="1" applyAlignment="1">
      <alignment horizontal="center" vertical="center"/>
    </xf>
    <xf numFmtId="0" fontId="36" fillId="0" borderId="0" xfId="0" applyFont="1"/>
    <xf numFmtId="0" fontId="36" fillId="0" borderId="0" xfId="0" quotePrefix="1" applyFont="1"/>
    <xf numFmtId="0" fontId="7" fillId="11" borderId="0" xfId="1" applyFont="1" applyFill="1"/>
    <xf numFmtId="0" fontId="6" fillId="10" borderId="0" xfId="1" applyFill="1"/>
    <xf numFmtId="165" fontId="38" fillId="9" borderId="73" xfId="2" applyNumberFormat="1" applyFont="1" applyFill="1" applyBorder="1" applyAlignment="1" applyProtection="1">
      <alignment horizontal="center" vertical="center"/>
    </xf>
    <xf numFmtId="165" fontId="38" fillId="9" borderId="83" xfId="2" applyNumberFormat="1" applyFont="1" applyFill="1" applyBorder="1" applyAlignment="1" applyProtection="1">
      <alignment horizontal="center" vertical="center"/>
    </xf>
    <xf numFmtId="172" fontId="39" fillId="14" borderId="77" xfId="4" applyNumberFormat="1" applyFont="1" applyFill="1" applyBorder="1" applyAlignment="1" applyProtection="1">
      <alignment horizontal="center" vertical="center"/>
    </xf>
    <xf numFmtId="172" fontId="38" fillId="14" borderId="77" xfId="2" applyNumberFormat="1" applyFont="1" applyFill="1" applyBorder="1" applyAlignment="1" applyProtection="1">
      <alignment horizontal="center" vertical="center"/>
    </xf>
    <xf numFmtId="165" fontId="41" fillId="9" borderId="73" xfId="2" applyNumberFormat="1" applyFont="1" applyFill="1" applyBorder="1" applyAlignment="1" applyProtection="1">
      <alignment horizontal="center" vertical="center"/>
    </xf>
    <xf numFmtId="172" fontId="41" fillId="14" borderId="77" xfId="2" applyNumberFormat="1" applyFont="1" applyFill="1" applyBorder="1" applyAlignment="1" applyProtection="1">
      <alignment horizontal="center" vertical="center"/>
    </xf>
    <xf numFmtId="165" fontId="34" fillId="10" borderId="81" xfId="2" applyNumberFormat="1" applyFont="1" applyFill="1" applyBorder="1" applyAlignment="1" applyProtection="1">
      <alignment horizontal="center" vertical="center"/>
    </xf>
    <xf numFmtId="172" fontId="34" fillId="7" borderId="72" xfId="2" applyNumberFormat="1" applyFont="1" applyFill="1" applyBorder="1" applyAlignment="1" applyProtection="1">
      <alignment horizontal="center" vertical="center"/>
    </xf>
    <xf numFmtId="165" fontId="38" fillId="9" borderId="87" xfId="2" applyNumberFormat="1" applyFont="1" applyFill="1" applyBorder="1" applyAlignment="1" applyProtection="1">
      <alignment horizontal="center" vertical="center"/>
    </xf>
    <xf numFmtId="165" fontId="41" fillId="14" borderId="77" xfId="2" applyNumberFormat="1" applyFont="1" applyFill="1" applyBorder="1" applyAlignment="1" applyProtection="1">
      <alignment horizontal="center" vertical="center"/>
    </xf>
    <xf numFmtId="165" fontId="38" fillId="14" borderId="78" xfId="2" applyNumberFormat="1" applyFont="1" applyFill="1" applyBorder="1" applyAlignment="1" applyProtection="1">
      <alignment horizontal="center" vertical="center"/>
    </xf>
    <xf numFmtId="165" fontId="38" fillId="14" borderId="77" xfId="2" applyNumberFormat="1" applyFont="1" applyFill="1" applyBorder="1" applyAlignment="1" applyProtection="1">
      <alignment horizontal="center" vertical="center"/>
    </xf>
    <xf numFmtId="165" fontId="38" fillId="9" borderId="81" xfId="2" applyNumberFormat="1" applyFont="1" applyFill="1" applyBorder="1" applyAlignment="1" applyProtection="1">
      <alignment horizontal="center" vertical="center"/>
    </xf>
    <xf numFmtId="172" fontId="38" fillId="14" borderId="72" xfId="2" applyNumberFormat="1" applyFont="1" applyFill="1" applyBorder="1" applyAlignment="1" applyProtection="1">
      <alignment horizontal="center" vertical="center"/>
    </xf>
    <xf numFmtId="0" fontId="44" fillId="0" borderId="0" xfId="0" applyFont="1"/>
    <xf numFmtId="0" fontId="47" fillId="0" borderId="0" xfId="0" applyFont="1"/>
    <xf numFmtId="0" fontId="57" fillId="11" borderId="0" xfId="1" applyFont="1" applyFill="1"/>
    <xf numFmtId="0" fontId="57" fillId="0" borderId="0" xfId="1" applyFont="1"/>
    <xf numFmtId="0" fontId="63" fillId="0" borderId="110" xfId="1" applyFont="1" applyBorder="1" applyAlignment="1">
      <alignment horizontal="center" vertical="center"/>
    </xf>
    <xf numFmtId="0" fontId="59" fillId="10" borderId="0" xfId="1" applyFont="1" applyFill="1" applyAlignment="1">
      <alignment vertical="center"/>
    </xf>
    <xf numFmtId="0" fontId="7" fillId="11" borderId="98" xfId="1" applyFont="1" applyFill="1" applyBorder="1"/>
    <xf numFmtId="167" fontId="59" fillId="0" borderId="0" xfId="2" applyNumberFormat="1" applyFont="1" applyFill="1" applyBorder="1" applyAlignment="1" applyProtection="1">
      <alignment vertical="center"/>
    </xf>
    <xf numFmtId="0" fontId="63" fillId="0" borderId="117" xfId="1" applyFont="1" applyBorder="1" applyAlignment="1">
      <alignment horizontal="center" vertical="center"/>
    </xf>
    <xf numFmtId="0" fontId="6" fillId="0" borderId="75" xfId="1" applyBorder="1"/>
    <xf numFmtId="0" fontId="63" fillId="0" borderId="122" xfId="1" applyFont="1" applyBorder="1" applyAlignment="1">
      <alignment horizontal="center" vertical="center"/>
    </xf>
    <xf numFmtId="165" fontId="38" fillId="9" borderId="0" xfId="2" applyNumberFormat="1" applyFont="1" applyFill="1" applyBorder="1" applyAlignment="1" applyProtection="1">
      <alignment horizontal="center" vertical="center"/>
    </xf>
    <xf numFmtId="165" fontId="59" fillId="9" borderId="74" xfId="2" applyNumberFormat="1" applyFont="1" applyFill="1" applyBorder="1" applyAlignment="1" applyProtection="1"/>
    <xf numFmtId="165" fontId="59" fillId="9" borderId="6" xfId="2" applyNumberFormat="1" applyFont="1" applyFill="1" applyBorder="1" applyAlignment="1" applyProtection="1"/>
    <xf numFmtId="165" fontId="59" fillId="9" borderId="90" xfId="2" applyNumberFormat="1" applyFont="1" applyFill="1" applyBorder="1" applyAlignment="1" applyProtection="1"/>
    <xf numFmtId="165" fontId="59" fillId="14" borderId="0" xfId="2" applyNumberFormat="1" applyFont="1" applyFill="1" applyBorder="1" applyAlignment="1" applyProtection="1">
      <alignment vertical="center"/>
    </xf>
    <xf numFmtId="165" fontId="59" fillId="14" borderId="86" xfId="2" applyNumberFormat="1" applyFont="1" applyFill="1" applyBorder="1" applyAlignment="1" applyProtection="1">
      <alignment vertical="center"/>
    </xf>
    <xf numFmtId="165" fontId="59" fillId="9" borderId="12" xfId="2" applyNumberFormat="1" applyFont="1" applyFill="1" applyBorder="1" applyAlignment="1" applyProtection="1">
      <alignment horizontal="center" vertical="center"/>
    </xf>
    <xf numFmtId="172" fontId="47" fillId="14" borderId="90" xfId="4" applyNumberFormat="1" applyFont="1" applyFill="1" applyBorder="1" applyAlignment="1" applyProtection="1">
      <alignment horizontal="center" vertical="center"/>
    </xf>
    <xf numFmtId="165" fontId="59" fillId="9" borderId="73" xfId="2" applyNumberFormat="1" applyFont="1" applyFill="1" applyBorder="1" applyAlignment="1" applyProtection="1">
      <alignment horizontal="center" vertical="center"/>
    </xf>
    <xf numFmtId="172" fontId="47" fillId="14" borderId="0" xfId="4" applyNumberFormat="1" applyFont="1" applyFill="1" applyBorder="1" applyAlignment="1" applyProtection="1">
      <alignment horizontal="center" vertical="center"/>
    </xf>
    <xf numFmtId="172" fontId="47" fillId="14" borderId="73" xfId="4" applyNumberFormat="1" applyFont="1" applyFill="1" applyBorder="1" applyAlignment="1" applyProtection="1">
      <alignment horizontal="center" vertical="center"/>
    </xf>
    <xf numFmtId="165" fontId="59" fillId="14" borderId="83" xfId="2" applyNumberFormat="1" applyFont="1" applyFill="1" applyBorder="1" applyAlignment="1" applyProtection="1">
      <alignment vertical="center"/>
    </xf>
    <xf numFmtId="165" fontId="59" fillId="14" borderId="77" xfId="2" applyNumberFormat="1" applyFont="1" applyFill="1" applyBorder="1" applyAlignment="1" applyProtection="1">
      <alignment vertical="center"/>
    </xf>
    <xf numFmtId="172" fontId="59" fillId="14" borderId="90" xfId="2" applyNumberFormat="1" applyFont="1" applyFill="1" applyBorder="1" applyAlignment="1" applyProtection="1">
      <alignment horizontal="center" vertical="center"/>
    </xf>
    <xf numFmtId="172" fontId="59" fillId="14" borderId="0" xfId="2" applyNumberFormat="1" applyFont="1" applyFill="1" applyBorder="1" applyAlignment="1" applyProtection="1">
      <alignment horizontal="center" vertical="center"/>
    </xf>
    <xf numFmtId="172" fontId="59" fillId="14" borderId="73" xfId="2" applyNumberFormat="1" applyFont="1" applyFill="1" applyBorder="1" applyAlignment="1" applyProtection="1">
      <alignment horizontal="center" vertical="center"/>
    </xf>
    <xf numFmtId="172" fontId="59" fillId="14" borderId="83" xfId="2" applyNumberFormat="1" applyFont="1" applyFill="1" applyBorder="1" applyAlignment="1" applyProtection="1">
      <alignment horizontal="center" vertical="center"/>
    </xf>
    <xf numFmtId="165" fontId="59" fillId="9" borderId="83" xfId="2" applyNumberFormat="1" applyFont="1" applyFill="1" applyBorder="1" applyAlignment="1" applyProtection="1">
      <alignment horizontal="center" vertical="center"/>
    </xf>
    <xf numFmtId="165" fontId="67" fillId="9" borderId="6" xfId="2" applyNumberFormat="1" applyFont="1" applyFill="1" applyBorder="1" applyAlignment="1" applyProtection="1"/>
    <xf numFmtId="165" fontId="67" fillId="9" borderId="90" xfId="2" applyNumberFormat="1" applyFont="1" applyFill="1" applyBorder="1" applyAlignment="1" applyProtection="1"/>
    <xf numFmtId="165" fontId="67" fillId="14" borderId="83" xfId="2" applyNumberFormat="1" applyFont="1" applyFill="1" applyBorder="1" applyAlignment="1" applyProtection="1">
      <alignment vertical="center"/>
    </xf>
    <xf numFmtId="165" fontId="67" fillId="14" borderId="77" xfId="2" applyNumberFormat="1" applyFont="1" applyFill="1" applyBorder="1" applyAlignment="1" applyProtection="1">
      <alignment vertical="center"/>
    </xf>
    <xf numFmtId="165" fontId="67" fillId="9" borderId="12" xfId="2" applyNumberFormat="1" applyFont="1" applyFill="1" applyBorder="1" applyAlignment="1" applyProtection="1">
      <alignment horizontal="center" vertical="center"/>
    </xf>
    <xf numFmtId="172" fontId="67" fillId="14" borderId="90" xfId="2" applyNumberFormat="1" applyFont="1" applyFill="1" applyBorder="1" applyAlignment="1" applyProtection="1">
      <alignment horizontal="center" vertical="center"/>
    </xf>
    <xf numFmtId="165" fontId="67" fillId="9" borderId="73" xfId="2" applyNumberFormat="1" applyFont="1" applyFill="1" applyBorder="1" applyAlignment="1" applyProtection="1">
      <alignment horizontal="center" vertical="center"/>
    </xf>
    <xf numFmtId="172" fontId="67" fillId="14" borderId="83" xfId="2" applyNumberFormat="1" applyFont="1" applyFill="1" applyBorder="1" applyAlignment="1" applyProtection="1">
      <alignment horizontal="center" vertical="center"/>
    </xf>
    <xf numFmtId="165" fontId="67" fillId="9" borderId="83" xfId="2" applyNumberFormat="1" applyFont="1" applyFill="1" applyBorder="1" applyAlignment="1" applyProtection="1">
      <alignment horizontal="center" vertical="center"/>
    </xf>
    <xf numFmtId="172" fontId="67" fillId="14" borderId="73" xfId="2" applyNumberFormat="1" applyFont="1" applyFill="1" applyBorder="1" applyAlignment="1" applyProtection="1">
      <alignment horizontal="center" vertical="center"/>
    </xf>
    <xf numFmtId="165" fontId="59" fillId="9" borderId="91" xfId="2" applyNumberFormat="1" applyFont="1" applyFill="1" applyBorder="1" applyAlignment="1" applyProtection="1"/>
    <xf numFmtId="165" fontId="59" fillId="14" borderId="84" xfId="2" applyNumberFormat="1" applyFont="1" applyFill="1" applyBorder="1" applyAlignment="1" applyProtection="1">
      <alignment vertical="center"/>
    </xf>
    <xf numFmtId="165" fontId="59" fillId="14" borderId="80" xfId="2" applyNumberFormat="1" applyFont="1" applyFill="1" applyBorder="1" applyAlignment="1" applyProtection="1">
      <alignment vertical="center"/>
    </xf>
    <xf numFmtId="165" fontId="43" fillId="0" borderId="76" xfId="2" applyNumberFormat="1" applyFont="1" applyFill="1" applyBorder="1" applyAlignment="1" applyProtection="1"/>
    <xf numFmtId="165" fontId="43" fillId="0" borderId="91" xfId="2" applyNumberFormat="1" applyFont="1" applyFill="1" applyBorder="1" applyAlignment="1" applyProtection="1"/>
    <xf numFmtId="165" fontId="43" fillId="14" borderId="83" xfId="2" applyNumberFormat="1" applyFont="1" applyFill="1" applyBorder="1" applyAlignment="1" applyProtection="1">
      <alignment vertical="center"/>
    </xf>
    <xf numFmtId="165" fontId="43" fillId="7" borderId="80" xfId="2" applyNumberFormat="1" applyFont="1" applyFill="1" applyBorder="1" applyAlignment="1" applyProtection="1"/>
    <xf numFmtId="165" fontId="43" fillId="10" borderId="85" xfId="2" applyNumberFormat="1" applyFont="1" applyFill="1" applyBorder="1" applyAlignment="1" applyProtection="1">
      <alignment horizontal="center" vertical="center"/>
    </xf>
    <xf numFmtId="172" fontId="43" fillId="7" borderId="94" xfId="2" applyNumberFormat="1" applyFont="1" applyFill="1" applyBorder="1" applyAlignment="1" applyProtection="1">
      <alignment horizontal="center" vertical="center"/>
    </xf>
    <xf numFmtId="165" fontId="43" fillId="10" borderId="81" xfId="2" applyNumberFormat="1" applyFont="1" applyFill="1" applyBorder="1" applyAlignment="1" applyProtection="1">
      <alignment horizontal="center" vertical="center"/>
    </xf>
    <xf numFmtId="172" fontId="43" fillId="7" borderId="88" xfId="2" applyNumberFormat="1" applyFont="1" applyFill="1" applyBorder="1" applyAlignment="1" applyProtection="1">
      <alignment horizontal="center" vertical="center"/>
    </xf>
    <xf numFmtId="165" fontId="43" fillId="10" borderId="88" xfId="2" applyNumberFormat="1" applyFont="1" applyFill="1" applyBorder="1" applyAlignment="1" applyProtection="1">
      <alignment horizontal="center" vertical="center"/>
    </xf>
    <xf numFmtId="172" fontId="43" fillId="7" borderId="81" xfId="2" applyNumberFormat="1" applyFont="1" applyFill="1" applyBorder="1" applyAlignment="1" applyProtection="1">
      <alignment horizontal="center" vertical="center"/>
    </xf>
    <xf numFmtId="165" fontId="59" fillId="14" borderId="82" xfId="2" applyNumberFormat="1" applyFont="1" applyFill="1" applyBorder="1" applyAlignment="1" applyProtection="1">
      <alignment vertical="center"/>
    </xf>
    <xf numFmtId="165" fontId="66" fillId="9" borderId="6" xfId="2" applyNumberFormat="1" applyFont="1" applyFill="1" applyBorder="1" applyAlignment="1" applyProtection="1"/>
    <xf numFmtId="165" fontId="66" fillId="9" borderId="83" xfId="2" applyNumberFormat="1" applyFont="1" applyFill="1" applyBorder="1" applyAlignment="1" applyProtection="1"/>
    <xf numFmtId="165" fontId="68" fillId="14" borderId="83" xfId="2" applyNumberFormat="1" applyFont="1" applyFill="1" applyBorder="1" applyAlignment="1" applyProtection="1">
      <alignment vertical="center"/>
    </xf>
    <xf numFmtId="165" fontId="68" fillId="14" borderId="77" xfId="2" applyNumberFormat="1" applyFont="1" applyFill="1" applyBorder="1" applyAlignment="1" applyProtection="1">
      <alignment vertical="center"/>
    </xf>
    <xf numFmtId="165" fontId="59" fillId="9" borderId="83" xfId="2" applyNumberFormat="1" applyFont="1" applyFill="1" applyBorder="1" applyAlignment="1" applyProtection="1"/>
    <xf numFmtId="165" fontId="68" fillId="14" borderId="73" xfId="2" applyNumberFormat="1" applyFont="1" applyFill="1" applyBorder="1" applyAlignment="1" applyProtection="1">
      <alignment vertical="center"/>
    </xf>
    <xf numFmtId="165" fontId="43" fillId="0" borderId="89" xfId="2" applyNumberFormat="1" applyFont="1" applyFill="1" applyBorder="1" applyAlignment="1" applyProtection="1"/>
    <xf numFmtId="165" fontId="43" fillId="0" borderId="88" xfId="2" applyNumberFormat="1" applyFont="1" applyFill="1" applyBorder="1" applyAlignment="1" applyProtection="1"/>
    <xf numFmtId="165" fontId="43" fillId="14" borderId="81" xfId="2" applyNumberFormat="1" applyFont="1" applyFill="1" applyBorder="1" applyAlignment="1" applyProtection="1">
      <alignment vertical="center"/>
    </xf>
    <xf numFmtId="165" fontId="43" fillId="14" borderId="72" xfId="2" applyNumberFormat="1" applyFont="1" applyFill="1" applyBorder="1" applyAlignment="1" applyProtection="1">
      <alignment vertical="center"/>
    </xf>
    <xf numFmtId="165" fontId="43" fillId="7" borderId="81" xfId="2" applyNumberFormat="1" applyFont="1" applyFill="1" applyBorder="1" applyAlignment="1" applyProtection="1">
      <alignment vertical="center"/>
    </xf>
    <xf numFmtId="165" fontId="43" fillId="7" borderId="72" xfId="2" applyNumberFormat="1" applyFont="1" applyFill="1" applyBorder="1" applyAlignment="1" applyProtection="1">
      <alignment vertical="center"/>
    </xf>
    <xf numFmtId="165" fontId="59" fillId="9" borderId="89" xfId="2" applyNumberFormat="1" applyFont="1" applyFill="1" applyBorder="1" applyAlignment="1" applyProtection="1"/>
    <xf numFmtId="165" fontId="59" fillId="9" borderId="76" xfId="2" applyNumberFormat="1" applyFont="1" applyFill="1" applyBorder="1" applyAlignment="1" applyProtection="1"/>
    <xf numFmtId="165" fontId="59" fillId="9" borderId="88" xfId="2" applyNumberFormat="1" applyFont="1" applyFill="1" applyBorder="1" applyAlignment="1" applyProtection="1"/>
    <xf numFmtId="165" fontId="59" fillId="14" borderId="81" xfId="2" applyNumberFormat="1" applyFont="1" applyFill="1" applyBorder="1" applyAlignment="1" applyProtection="1">
      <alignment vertical="center"/>
    </xf>
    <xf numFmtId="165" fontId="59" fillId="14" borderId="72" xfId="2" applyNumberFormat="1" applyFont="1" applyFill="1" applyBorder="1" applyAlignment="1" applyProtection="1">
      <alignment vertical="center"/>
    </xf>
    <xf numFmtId="165" fontId="59" fillId="9" borderId="85" xfId="2" applyNumberFormat="1" applyFont="1" applyFill="1" applyBorder="1" applyAlignment="1" applyProtection="1"/>
    <xf numFmtId="165" fontId="59" fillId="9" borderId="85" xfId="2" applyNumberFormat="1" applyFont="1" applyFill="1" applyBorder="1" applyAlignment="1" applyProtection="1">
      <alignment horizontal="center" vertical="center"/>
    </xf>
    <xf numFmtId="172" fontId="59" fillId="14" borderId="88" xfId="2" applyNumberFormat="1" applyFont="1" applyFill="1" applyBorder="1" applyAlignment="1" applyProtection="1">
      <alignment horizontal="center" vertical="center"/>
    </xf>
    <xf numFmtId="165" fontId="59" fillId="9" borderId="88" xfId="2" applyNumberFormat="1" applyFont="1" applyFill="1" applyBorder="1" applyAlignment="1" applyProtection="1">
      <alignment horizontal="center" vertical="center"/>
    </xf>
    <xf numFmtId="172" fontId="59" fillId="14" borderId="81" xfId="2" applyNumberFormat="1" applyFont="1" applyFill="1" applyBorder="1" applyAlignment="1" applyProtection="1">
      <alignment horizontal="center" vertical="center"/>
    </xf>
    <xf numFmtId="165" fontId="59" fillId="9" borderId="81" xfId="2" applyNumberFormat="1" applyFont="1" applyFill="1" applyBorder="1" applyAlignment="1" applyProtection="1">
      <alignment horizontal="center" vertical="center"/>
    </xf>
    <xf numFmtId="165" fontId="68" fillId="9" borderId="6" xfId="2" applyNumberFormat="1" applyFont="1" applyFill="1" applyBorder="1" applyAlignment="1" applyProtection="1"/>
    <xf numFmtId="165" fontId="68" fillId="9" borderId="83" xfId="2" applyNumberFormat="1" applyFont="1" applyFill="1" applyBorder="1" applyAlignment="1" applyProtection="1"/>
    <xf numFmtId="165" fontId="53" fillId="14" borderId="73" xfId="2" applyNumberFormat="1" applyFont="1" applyFill="1" applyBorder="1" applyAlignment="1" applyProtection="1">
      <alignment vertical="center"/>
    </xf>
    <xf numFmtId="165" fontId="53" fillId="14" borderId="77" xfId="2" applyNumberFormat="1" applyFont="1" applyFill="1" applyBorder="1" applyAlignment="1" applyProtection="1">
      <alignment vertical="center"/>
    </xf>
    <xf numFmtId="165" fontId="67" fillId="14" borderId="83" xfId="2" applyNumberFormat="1" applyFont="1" applyFill="1" applyBorder="1" applyAlignment="1" applyProtection="1">
      <alignment horizontal="center" vertical="center"/>
    </xf>
    <xf numFmtId="165" fontId="67" fillId="14" borderId="73" xfId="2" applyNumberFormat="1" applyFont="1" applyFill="1" applyBorder="1" applyAlignment="1" applyProtection="1">
      <alignment horizontal="center" vertical="center"/>
    </xf>
    <xf numFmtId="165" fontId="59" fillId="9" borderId="4" xfId="2" applyNumberFormat="1" applyFont="1" applyFill="1" applyBorder="1" applyAlignment="1" applyProtection="1"/>
    <xf numFmtId="165" fontId="59" fillId="9" borderId="92" xfId="2" applyNumberFormat="1" applyFont="1" applyFill="1" applyBorder="1" applyAlignment="1" applyProtection="1"/>
    <xf numFmtId="165" fontId="47" fillId="14" borderId="87" xfId="2" applyNumberFormat="1" applyFont="1" applyFill="1" applyBorder="1" applyAlignment="1" applyProtection="1">
      <alignment vertical="center"/>
    </xf>
    <xf numFmtId="165" fontId="47" fillId="14" borderId="78" xfId="2" applyNumberFormat="1" applyFont="1" applyFill="1" applyBorder="1" applyAlignment="1" applyProtection="1">
      <alignment vertical="center"/>
    </xf>
    <xf numFmtId="165" fontId="59" fillId="9" borderId="10" xfId="2" applyNumberFormat="1" applyFont="1" applyFill="1" applyBorder="1" applyAlignment="1" applyProtection="1">
      <alignment horizontal="center" vertical="center"/>
    </xf>
    <xf numFmtId="165" fontId="59" fillId="14" borderId="92" xfId="2" applyNumberFormat="1" applyFont="1" applyFill="1" applyBorder="1" applyAlignment="1" applyProtection="1">
      <alignment horizontal="center" vertical="center"/>
    </xf>
    <xf numFmtId="165" fontId="59" fillId="9" borderId="87" xfId="2" applyNumberFormat="1" applyFont="1" applyFill="1" applyBorder="1" applyAlignment="1" applyProtection="1">
      <alignment horizontal="center" vertical="center"/>
    </xf>
    <xf numFmtId="165" fontId="59" fillId="14" borderId="87" xfId="2" applyNumberFormat="1" applyFont="1" applyFill="1" applyBorder="1" applyAlignment="1" applyProtection="1">
      <alignment horizontal="center" vertical="center"/>
    </xf>
    <xf numFmtId="165" fontId="59" fillId="14" borderId="83" xfId="2" applyNumberFormat="1" applyFont="1" applyFill="1" applyBorder="1" applyAlignment="1" applyProtection="1">
      <alignment horizontal="center" vertical="center"/>
    </xf>
    <xf numFmtId="165" fontId="59" fillId="14" borderId="73" xfId="2" applyNumberFormat="1" applyFont="1" applyFill="1" applyBorder="1" applyAlignment="1" applyProtection="1">
      <alignment horizontal="center" vertical="center"/>
    </xf>
    <xf numFmtId="165" fontId="47" fillId="14" borderId="73" xfId="2" applyNumberFormat="1" applyFont="1" applyFill="1" applyBorder="1" applyAlignment="1" applyProtection="1">
      <alignment vertical="center"/>
    </xf>
    <xf numFmtId="165" fontId="47" fillId="14" borderId="77" xfId="2" applyNumberFormat="1" applyFont="1" applyFill="1" applyBorder="1" applyAlignment="1" applyProtection="1">
      <alignment vertical="center"/>
    </xf>
    <xf numFmtId="165" fontId="59" fillId="9" borderId="93" xfId="2" applyNumberFormat="1" applyFont="1" applyFill="1" applyBorder="1" applyAlignment="1" applyProtection="1">
      <alignment horizontal="center" vertical="center"/>
    </xf>
    <xf numFmtId="165" fontId="59" fillId="9" borderId="0" xfId="2" applyNumberFormat="1" applyFont="1" applyFill="1" applyBorder="1" applyAlignment="1" applyProtection="1"/>
    <xf numFmtId="165" fontId="47" fillId="9" borderId="0" xfId="2" applyNumberFormat="1" applyFont="1" applyFill="1" applyBorder="1" applyAlignment="1" applyProtection="1">
      <alignment vertical="center"/>
    </xf>
    <xf numFmtId="0" fontId="57" fillId="10" borderId="0" xfId="1" applyFont="1" applyFill="1"/>
    <xf numFmtId="165" fontId="59" fillId="9" borderId="0" xfId="2" applyNumberFormat="1" applyFont="1" applyFill="1" applyBorder="1" applyAlignment="1" applyProtection="1">
      <alignment horizontal="center" vertical="center"/>
    </xf>
    <xf numFmtId="0" fontId="63" fillId="0" borderId="0" xfId="1" applyFont="1"/>
    <xf numFmtId="0" fontId="65" fillId="0" borderId="70" xfId="1" applyFont="1" applyBorder="1" applyAlignment="1" applyProtection="1">
      <alignment vertical="center"/>
      <protection locked="0"/>
    </xf>
    <xf numFmtId="0" fontId="59" fillId="0" borderId="70" xfId="1" applyFont="1" applyBorder="1" applyAlignment="1">
      <alignment vertical="center"/>
    </xf>
    <xf numFmtId="0" fontId="66" fillId="0" borderId="70" xfId="1" applyFont="1" applyBorder="1" applyAlignment="1">
      <alignment vertical="center"/>
    </xf>
    <xf numFmtId="0" fontId="43" fillId="0" borderId="105" xfId="1" applyFont="1" applyBorder="1" applyAlignment="1">
      <alignment horizontal="right" vertical="center"/>
    </xf>
    <xf numFmtId="0" fontId="43" fillId="0" borderId="104" xfId="1" applyFont="1" applyBorder="1" applyAlignment="1">
      <alignment horizontal="right" vertical="center"/>
    </xf>
    <xf numFmtId="0" fontId="43" fillId="0" borderId="101" xfId="1" applyFont="1" applyBorder="1" applyAlignment="1">
      <alignment vertical="center"/>
    </xf>
    <xf numFmtId="0" fontId="59" fillId="0" borderId="121" xfId="1" applyFont="1" applyBorder="1" applyAlignment="1">
      <alignment vertical="center"/>
    </xf>
    <xf numFmtId="0" fontId="66" fillId="0" borderId="124" xfId="1" applyFont="1" applyBorder="1" applyAlignment="1">
      <alignment vertical="center"/>
    </xf>
    <xf numFmtId="0" fontId="59" fillId="0" borderId="109" xfId="1" applyFont="1" applyBorder="1" applyAlignment="1">
      <alignment vertical="center"/>
    </xf>
    <xf numFmtId="0" fontId="63" fillId="0" borderId="106" xfId="1" applyFont="1" applyBorder="1" applyAlignment="1">
      <alignment horizontal="center" vertical="center"/>
    </xf>
    <xf numFmtId="165" fontId="59" fillId="9" borderId="110" xfId="2" applyNumberFormat="1" applyFont="1" applyFill="1" applyBorder="1" applyAlignment="1" applyProtection="1"/>
    <xf numFmtId="0" fontId="63" fillId="0" borderId="125" xfId="1" applyFont="1" applyBorder="1" applyAlignment="1">
      <alignment horizontal="center" vertical="center"/>
    </xf>
    <xf numFmtId="165" fontId="59" fillId="9" borderId="125" xfId="2" applyNumberFormat="1" applyFont="1" applyFill="1" applyBorder="1" applyAlignment="1" applyProtection="1"/>
    <xf numFmtId="0" fontId="63" fillId="11" borderId="111" xfId="1" applyFont="1" applyFill="1" applyBorder="1"/>
    <xf numFmtId="172" fontId="47" fillId="14" borderId="125" xfId="4" applyNumberFormat="1" applyFont="1" applyFill="1" applyBorder="1" applyAlignment="1" applyProtection="1">
      <alignment horizontal="center" vertical="center"/>
    </xf>
    <xf numFmtId="165" fontId="59" fillId="9" borderId="127" xfId="2" applyNumberFormat="1" applyFont="1" applyFill="1" applyBorder="1" applyAlignment="1" applyProtection="1">
      <alignment horizontal="center" vertical="center"/>
    </xf>
    <xf numFmtId="165" fontId="59" fillId="9" borderId="118" xfId="2" applyNumberFormat="1" applyFont="1" applyFill="1" applyBorder="1" applyAlignment="1" applyProtection="1">
      <alignment horizontal="center" vertical="center"/>
    </xf>
    <xf numFmtId="172" fontId="47" fillId="14" borderId="118" xfId="4" applyNumberFormat="1" applyFont="1" applyFill="1" applyBorder="1" applyAlignment="1" applyProtection="1">
      <alignment horizontal="center" vertical="center"/>
    </xf>
    <xf numFmtId="0" fontId="57" fillId="0" borderId="75" xfId="1" applyFont="1" applyBorder="1"/>
    <xf numFmtId="0" fontId="59" fillId="0" borderId="120" xfId="1" applyFont="1" applyBorder="1" applyAlignment="1">
      <alignment vertical="center"/>
    </xf>
    <xf numFmtId="0" fontId="65" fillId="0" borderId="119" xfId="1" applyFont="1" applyBorder="1" applyAlignment="1">
      <alignment vertical="center"/>
    </xf>
    <xf numFmtId="0" fontId="59" fillId="0" borderId="119" xfId="1" applyFont="1" applyBorder="1" applyAlignment="1">
      <alignment vertical="center"/>
    </xf>
    <xf numFmtId="0" fontId="66" fillId="0" borderId="119" xfId="1" applyFont="1" applyBorder="1" applyAlignment="1">
      <alignment vertical="center"/>
    </xf>
    <xf numFmtId="0" fontId="43" fillId="0" borderId="121" xfId="1" applyFont="1" applyBorder="1" applyAlignment="1">
      <alignment vertical="center"/>
    </xf>
    <xf numFmtId="0" fontId="66" fillId="0" borderId="128" xfId="1" applyFont="1" applyBorder="1" applyAlignment="1">
      <alignment vertical="center"/>
    </xf>
    <xf numFmtId="0" fontId="43" fillId="0" borderId="121" xfId="1" applyFont="1" applyBorder="1" applyAlignment="1">
      <alignment horizontal="right" vertical="center"/>
    </xf>
    <xf numFmtId="0" fontId="62" fillId="17" borderId="0" xfId="1" applyFont="1" applyFill="1" applyAlignment="1">
      <alignment vertical="center"/>
    </xf>
    <xf numFmtId="0" fontId="7" fillId="11" borderId="69" xfId="1" applyFont="1" applyFill="1" applyBorder="1"/>
    <xf numFmtId="0" fontId="59" fillId="0" borderId="99" xfId="1" applyFont="1" applyBorder="1" applyAlignment="1">
      <alignment vertical="center"/>
    </xf>
    <xf numFmtId="165" fontId="59" fillId="9" borderId="129" xfId="2" applyNumberFormat="1" applyFont="1" applyFill="1" applyBorder="1" applyAlignment="1" applyProtection="1"/>
    <xf numFmtId="165" fontId="59" fillId="9" borderId="134" xfId="2" applyNumberFormat="1" applyFont="1" applyFill="1" applyBorder="1" applyAlignment="1" applyProtection="1"/>
    <xf numFmtId="165" fontId="47" fillId="14" borderId="131" xfId="2" applyNumberFormat="1" applyFont="1" applyFill="1" applyBorder="1" applyAlignment="1" applyProtection="1">
      <alignment vertical="center"/>
    </xf>
    <xf numFmtId="165" fontId="47" fillId="14" borderId="132" xfId="2" applyNumberFormat="1" applyFont="1" applyFill="1" applyBorder="1" applyAlignment="1" applyProtection="1">
      <alignment vertical="center"/>
    </xf>
    <xf numFmtId="0" fontId="59" fillId="0" borderId="130" xfId="1" applyFont="1" applyBorder="1" applyAlignment="1">
      <alignment vertical="center"/>
    </xf>
    <xf numFmtId="165" fontId="59" fillId="9" borderId="135" xfId="2" applyNumberFormat="1" applyFont="1" applyFill="1" applyBorder="1" applyAlignment="1" applyProtection="1">
      <alignment horizontal="center" vertical="center"/>
    </xf>
    <xf numFmtId="165" fontId="59" fillId="14" borderId="133" xfId="2" applyNumberFormat="1" applyFont="1" applyFill="1" applyBorder="1" applyAlignment="1" applyProtection="1">
      <alignment horizontal="center" vertical="center"/>
    </xf>
    <xf numFmtId="165" fontId="59" fillId="9" borderId="131" xfId="2" applyNumberFormat="1" applyFont="1" applyFill="1" applyBorder="1" applyAlignment="1" applyProtection="1">
      <alignment horizontal="center" vertical="center"/>
    </xf>
    <xf numFmtId="165" fontId="59" fillId="14" borderId="131" xfId="2" applyNumberFormat="1" applyFont="1" applyFill="1" applyBorder="1" applyAlignment="1" applyProtection="1">
      <alignment horizontal="center" vertical="center"/>
    </xf>
    <xf numFmtId="165" fontId="38" fillId="9" borderId="131" xfId="2" applyNumberFormat="1" applyFont="1" applyFill="1" applyBorder="1" applyAlignment="1" applyProtection="1">
      <alignment horizontal="center" vertical="center"/>
    </xf>
    <xf numFmtId="165" fontId="38" fillId="14" borderId="132" xfId="2" applyNumberFormat="1" applyFont="1" applyFill="1" applyBorder="1" applyAlignment="1" applyProtection="1">
      <alignment horizontal="center" vertical="center"/>
    </xf>
    <xf numFmtId="0" fontId="59" fillId="0" borderId="0" xfId="1" applyFont="1" applyAlignment="1">
      <alignment horizontal="left" vertical="center" wrapText="1" indent="1"/>
    </xf>
    <xf numFmtId="0" fontId="64" fillId="0" borderId="0" xfId="1" applyFont="1" applyAlignment="1">
      <alignment horizontal="right" vertical="center"/>
    </xf>
    <xf numFmtId="0" fontId="31" fillId="0" borderId="0" xfId="0" applyFont="1"/>
    <xf numFmtId="0" fontId="69" fillId="0" borderId="140" xfId="1" applyFont="1" applyBorder="1" applyAlignment="1">
      <alignment vertical="center"/>
    </xf>
    <xf numFmtId="165" fontId="61" fillId="0" borderId="141" xfId="2" applyNumberFormat="1" applyFont="1" applyFill="1" applyBorder="1" applyAlignment="1" applyProtection="1"/>
    <xf numFmtId="165" fontId="61" fillId="0" borderId="142" xfId="2" applyNumberFormat="1" applyFont="1" applyFill="1" applyBorder="1" applyAlignment="1" applyProtection="1"/>
    <xf numFmtId="165" fontId="61" fillId="0" borderId="143" xfId="2" applyNumberFormat="1" applyFont="1" applyFill="1" applyBorder="1" applyAlignment="1" applyProtection="1"/>
    <xf numFmtId="165" fontId="43" fillId="15" borderId="144" xfId="2" applyNumberFormat="1" applyFont="1" applyFill="1" applyBorder="1" applyAlignment="1" applyProtection="1">
      <alignment vertical="center"/>
    </xf>
    <xf numFmtId="165" fontId="43" fillId="15" borderId="114" xfId="2" applyNumberFormat="1" applyFont="1" applyFill="1" applyBorder="1" applyAlignment="1" applyProtection="1">
      <alignment vertical="center"/>
    </xf>
    <xf numFmtId="0" fontId="69" fillId="0" borderId="139" xfId="1" applyFont="1" applyBorder="1" applyAlignment="1">
      <alignment vertical="center"/>
    </xf>
    <xf numFmtId="165" fontId="59" fillId="10" borderId="144" xfId="2" applyNumberFormat="1" applyFont="1" applyFill="1" applyBorder="1" applyAlignment="1" applyProtection="1">
      <alignment horizontal="center" vertical="center"/>
    </xf>
    <xf numFmtId="172" fontId="59" fillId="7" borderId="145" xfId="2" applyNumberFormat="1" applyFont="1" applyFill="1" applyBorder="1" applyAlignment="1" applyProtection="1">
      <alignment horizontal="center" vertical="center"/>
    </xf>
    <xf numFmtId="172" fontId="59" fillId="7" borderId="144" xfId="2" applyNumberFormat="1" applyFont="1" applyFill="1" applyBorder="1" applyAlignment="1" applyProtection="1">
      <alignment horizontal="center" vertical="center"/>
    </xf>
    <xf numFmtId="165" fontId="38" fillId="10" borderId="144" xfId="2" applyNumberFormat="1" applyFont="1" applyFill="1" applyBorder="1" applyAlignment="1" applyProtection="1">
      <alignment horizontal="center" vertical="center"/>
    </xf>
    <xf numFmtId="172" fontId="38" fillId="7" borderId="114" xfId="2" applyNumberFormat="1" applyFont="1" applyFill="1" applyBorder="1" applyAlignment="1" applyProtection="1">
      <alignment horizontal="center" vertical="center"/>
    </xf>
    <xf numFmtId="0" fontId="3" fillId="0" borderId="0" xfId="10"/>
    <xf numFmtId="3" fontId="3" fillId="0" borderId="0" xfId="10" applyNumberFormat="1"/>
    <xf numFmtId="0" fontId="83" fillId="0" borderId="0" xfId="10" applyFont="1"/>
    <xf numFmtId="3" fontId="83" fillId="0" borderId="0" xfId="10" applyNumberFormat="1" applyFont="1"/>
    <xf numFmtId="0" fontId="3" fillId="0" borderId="0" xfId="10" applyAlignment="1">
      <alignment horizontal="center"/>
    </xf>
    <xf numFmtId="0" fontId="85" fillId="0" borderId="0" xfId="10" applyFont="1"/>
    <xf numFmtId="0" fontId="37" fillId="0" borderId="0" xfId="10" applyFont="1" applyAlignment="1">
      <alignment vertical="top" wrapText="1"/>
    </xf>
    <xf numFmtId="0" fontId="3" fillId="10" borderId="0" xfId="10" applyFill="1"/>
    <xf numFmtId="0" fontId="2" fillId="10" borderId="0" xfId="12" applyFill="1"/>
    <xf numFmtId="0" fontId="2" fillId="0" borderId="0" xfId="12"/>
    <xf numFmtId="0" fontId="2" fillId="10" borderId="138" xfId="12" applyFill="1" applyBorder="1"/>
    <xf numFmtId="0" fontId="2" fillId="10" borderId="75" xfId="12" applyFill="1" applyBorder="1"/>
    <xf numFmtId="0" fontId="2" fillId="10" borderId="98" xfId="12" applyFill="1" applyBorder="1"/>
    <xf numFmtId="0" fontId="30" fillId="16" borderId="154" xfId="12" applyFont="1" applyFill="1" applyBorder="1" applyAlignment="1">
      <alignment vertical="center" wrapText="1"/>
    </xf>
    <xf numFmtId="0" fontId="30" fillId="16" borderId="156" xfId="12" applyFont="1" applyFill="1" applyBorder="1" applyAlignment="1">
      <alignment vertical="center" wrapText="1"/>
    </xf>
    <xf numFmtId="3" fontId="3" fillId="10" borderId="0" xfId="10" applyNumberFormat="1" applyFill="1"/>
    <xf numFmtId="0" fontId="42" fillId="0" borderId="0" xfId="10" applyFont="1" applyAlignment="1">
      <alignment vertical="center" wrapText="1"/>
    </xf>
    <xf numFmtId="0" fontId="87" fillId="0" borderId="0" xfId="10" applyFont="1" applyAlignment="1">
      <alignment vertical="center" wrapText="1"/>
    </xf>
    <xf numFmtId="0" fontId="3" fillId="0" borderId="0" xfId="10" applyAlignment="1">
      <alignment vertical="center" wrapText="1"/>
    </xf>
    <xf numFmtId="0" fontId="82" fillId="0" borderId="0" xfId="10" applyFont="1"/>
    <xf numFmtId="0" fontId="37" fillId="10" borderId="0" xfId="0" applyFont="1" applyFill="1" applyAlignment="1">
      <alignment horizontal="left" vertical="top" wrapText="1"/>
    </xf>
    <xf numFmtId="0" fontId="37" fillId="0" borderId="0" xfId="0" applyFont="1" applyAlignment="1">
      <alignment horizontal="center" vertical="top" wrapText="1"/>
    </xf>
    <xf numFmtId="172" fontId="53" fillId="0" borderId="0" xfId="4" applyNumberFormat="1" applyFont="1" applyBorder="1"/>
    <xf numFmtId="3" fontId="31" fillId="10" borderId="0" xfId="10" applyNumberFormat="1" applyFont="1" applyFill="1"/>
    <xf numFmtId="0" fontId="84" fillId="0" borderId="0" xfId="10" applyFont="1"/>
    <xf numFmtId="3" fontId="31" fillId="0" borderId="0" xfId="10" applyNumberFormat="1" applyFont="1"/>
    <xf numFmtId="0" fontId="37" fillId="0" borderId="0" xfId="0" applyFont="1" applyAlignment="1">
      <alignment horizontal="left" vertical="top" wrapText="1"/>
    </xf>
    <xf numFmtId="0" fontId="37" fillId="10" borderId="0" xfId="0" applyFont="1" applyFill="1" applyAlignment="1">
      <alignment horizontal="center" vertical="top" wrapText="1"/>
    </xf>
    <xf numFmtId="0" fontId="47" fillId="0" borderId="0" xfId="0" applyFont="1" applyAlignment="1">
      <alignment vertical="center"/>
    </xf>
    <xf numFmtId="0" fontId="31" fillId="0" borderId="0" xfId="10" applyFont="1" applyAlignment="1">
      <alignment horizontal="right"/>
    </xf>
    <xf numFmtId="0" fontId="96" fillId="0" borderId="0" xfId="10" applyFont="1"/>
    <xf numFmtId="0" fontId="60" fillId="0" borderId="0" xfId="1" applyFont="1" applyAlignment="1">
      <alignment vertical="center"/>
    </xf>
    <xf numFmtId="172" fontId="53" fillId="0" borderId="0" xfId="4" applyNumberFormat="1" applyFont="1" applyFill="1" applyBorder="1"/>
    <xf numFmtId="0" fontId="92" fillId="0" borderId="0" xfId="1" applyFont="1"/>
    <xf numFmtId="0" fontId="81" fillId="0" borderId="0" xfId="10" applyFont="1" applyAlignment="1">
      <alignment vertical="center" wrapText="1"/>
    </xf>
    <xf numFmtId="3" fontId="98" fillId="0" borderId="0" xfId="10" applyNumberFormat="1" applyFont="1"/>
    <xf numFmtId="0" fontId="88" fillId="0" borderId="0" xfId="10" applyFont="1" applyAlignment="1">
      <alignment horizontal="center"/>
    </xf>
    <xf numFmtId="3" fontId="88" fillId="0" borderId="0" xfId="10" applyNumberFormat="1" applyFont="1"/>
    <xf numFmtId="3" fontId="84" fillId="0" borderId="0" xfId="10" applyNumberFormat="1" applyFont="1"/>
    <xf numFmtId="0" fontId="99" fillId="0" borderId="0" xfId="10" applyFont="1"/>
    <xf numFmtId="0" fontId="31" fillId="0" borderId="0" xfId="10" applyFont="1" applyAlignment="1">
      <alignment wrapText="1"/>
    </xf>
    <xf numFmtId="0" fontId="84" fillId="0" borderId="0" xfId="10" applyFont="1" applyAlignment="1">
      <alignment horizontal="right"/>
    </xf>
    <xf numFmtId="0" fontId="37" fillId="0" borderId="0" xfId="0" applyFont="1" applyAlignment="1">
      <alignment horizontal="left" vertical="center"/>
    </xf>
    <xf numFmtId="9" fontId="57" fillId="0" borderId="0" xfId="5" applyFont="1" applyAlignment="1">
      <alignment horizontal="center" vertical="center"/>
    </xf>
    <xf numFmtId="0" fontId="109" fillId="0" borderId="0" xfId="0" applyFont="1" applyAlignment="1" applyProtection="1">
      <alignment horizontal="right" vertical="center"/>
      <protection locked="0"/>
    </xf>
    <xf numFmtId="175" fontId="111" fillId="0" borderId="0" xfId="0" applyNumberFormat="1" applyFont="1" applyAlignment="1" applyProtection="1">
      <alignment horizontal="center" vertical="center"/>
      <protection hidden="1"/>
    </xf>
    <xf numFmtId="0" fontId="93" fillId="0" borderId="0" xfId="4" applyFont="1" applyFill="1" applyBorder="1" applyAlignment="1" applyProtection="1">
      <alignment horizontal="center" vertical="center"/>
      <protection hidden="1"/>
    </xf>
    <xf numFmtId="0" fontId="73" fillId="0" borderId="0" xfId="0" applyFont="1" applyAlignment="1">
      <alignment horizontal="center" vertical="center"/>
    </xf>
    <xf numFmtId="0" fontId="110" fillId="0" borderId="0" xfId="0" applyFont="1" applyAlignment="1">
      <alignment horizontal="center" vertical="center" wrapText="1"/>
    </xf>
    <xf numFmtId="172" fontId="110" fillId="0" borderId="0" xfId="0" applyNumberFormat="1" applyFont="1" applyAlignment="1">
      <alignment horizontal="center" vertical="center" wrapText="1"/>
    </xf>
    <xf numFmtId="172" fontId="93" fillId="0" borderId="0" xfId="0" applyNumberFormat="1" applyFont="1" applyAlignment="1">
      <alignment horizontal="center" vertical="center" wrapText="1"/>
    </xf>
    <xf numFmtId="0" fontId="30" fillId="16" borderId="159" xfId="0" applyFont="1" applyFill="1" applyBorder="1" applyAlignment="1">
      <alignment horizontal="center" vertical="center"/>
    </xf>
    <xf numFmtId="0" fontId="106" fillId="16" borderId="159" xfId="0" applyFont="1" applyFill="1" applyBorder="1" applyAlignment="1">
      <alignment horizontal="center" vertical="center" wrapText="1"/>
    </xf>
    <xf numFmtId="0" fontId="110" fillId="16" borderId="159" xfId="0" applyFont="1" applyFill="1" applyBorder="1" applyAlignment="1">
      <alignment horizontal="center" vertical="center" wrapText="1"/>
    </xf>
    <xf numFmtId="0" fontId="112" fillId="0" borderId="0" xfId="0" applyFont="1"/>
    <xf numFmtId="0" fontId="70" fillId="0" borderId="0" xfId="1" applyFont="1"/>
    <xf numFmtId="0" fontId="76" fillId="0" borderId="0" xfId="1" applyFont="1" applyAlignment="1">
      <alignment horizontal="center" vertical="center" wrapText="1"/>
    </xf>
    <xf numFmtId="0" fontId="89" fillId="0" borderId="0" xfId="0" applyFont="1" applyAlignment="1">
      <alignment horizontal="center" vertical="center"/>
    </xf>
    <xf numFmtId="0" fontId="74" fillId="0" borderId="0" xfId="0" applyFont="1" applyAlignment="1">
      <alignment horizontal="center" vertical="center"/>
    </xf>
    <xf numFmtId="0" fontId="58" fillId="0" borderId="0" xfId="1" applyFont="1" applyAlignment="1">
      <alignment horizontal="center"/>
    </xf>
    <xf numFmtId="0" fontId="50" fillId="0" borderId="0" xfId="0" applyFont="1" applyAlignment="1">
      <alignment horizontal="center" vertical="center"/>
    </xf>
    <xf numFmtId="0" fontId="46" fillId="0" borderId="0" xfId="1" applyFont="1" applyAlignment="1">
      <alignment horizontal="center" vertical="center" wrapText="1"/>
    </xf>
    <xf numFmtId="2" fontId="46" fillId="0" borderId="0" xfId="1" applyNumberFormat="1" applyFont="1" applyAlignment="1">
      <alignment horizontal="center"/>
    </xf>
    <xf numFmtId="2" fontId="46" fillId="0" borderId="0" xfId="1" applyNumberFormat="1" applyFont="1" applyAlignment="1">
      <alignment horizontal="center" vertical="center" wrapText="1"/>
    </xf>
    <xf numFmtId="1" fontId="89" fillId="0" borderId="0" xfId="0" applyNumberFormat="1" applyFont="1" applyAlignment="1">
      <alignment horizontal="center" vertical="center"/>
    </xf>
    <xf numFmtId="0" fontId="72" fillId="0" borderId="0" xfId="1" applyFont="1"/>
    <xf numFmtId="2" fontId="50" fillId="0" borderId="0" xfId="1" applyNumberFormat="1" applyFont="1" applyAlignment="1">
      <alignment horizontal="center" vertical="center" wrapText="1"/>
    </xf>
    <xf numFmtId="0" fontId="50" fillId="0" borderId="0" xfId="1" applyFont="1"/>
    <xf numFmtId="0" fontId="49" fillId="0" borderId="0" xfId="0" applyFont="1" applyAlignment="1">
      <alignment horizontal="center" vertical="center"/>
    </xf>
    <xf numFmtId="2" fontId="77" fillId="0" borderId="0" xfId="1" applyNumberFormat="1" applyFont="1" applyAlignment="1">
      <alignment horizontal="center" vertical="center" wrapText="1"/>
    </xf>
    <xf numFmtId="0" fontId="71" fillId="0" borderId="0" xfId="0" applyFont="1" applyAlignment="1">
      <alignment horizontal="center" vertical="center"/>
    </xf>
    <xf numFmtId="2" fontId="73" fillId="0" borderId="0" xfId="1" applyNumberFormat="1" applyFont="1" applyAlignment="1">
      <alignment vertical="center" wrapText="1"/>
    </xf>
    <xf numFmtId="2" fontId="50" fillId="0" borderId="0" xfId="1" applyNumberFormat="1" applyFont="1" applyAlignment="1">
      <alignment horizontal="center"/>
    </xf>
    <xf numFmtId="2" fontId="50" fillId="0" borderId="0" xfId="1" applyNumberFormat="1" applyFont="1" applyAlignment="1">
      <alignment vertical="center" wrapText="1"/>
    </xf>
    <xf numFmtId="2" fontId="50" fillId="0" borderId="0" xfId="1" applyNumberFormat="1" applyFont="1"/>
    <xf numFmtId="38" fontId="50" fillId="0" borderId="0" xfId="1" applyNumberFormat="1" applyFont="1" applyAlignment="1">
      <alignment horizontal="center"/>
    </xf>
    <xf numFmtId="0" fontId="50" fillId="0" borderId="0" xfId="1" applyFont="1" applyAlignment="1">
      <alignment vertical="center"/>
    </xf>
    <xf numFmtId="0" fontId="50" fillId="0" borderId="0" xfId="1" applyFont="1" applyAlignment="1">
      <alignment horizontal="center" vertical="center"/>
    </xf>
    <xf numFmtId="0" fontId="50" fillId="0" borderId="0" xfId="1" applyFont="1" applyAlignment="1">
      <alignment horizontal="center" vertical="center" wrapText="1"/>
    </xf>
    <xf numFmtId="0" fontId="50" fillId="0" borderId="0" xfId="0" applyFont="1" applyAlignment="1">
      <alignment horizontal="left" vertical="center"/>
    </xf>
    <xf numFmtId="0" fontId="56" fillId="0" borderId="0" xfId="0" applyFont="1" applyAlignment="1">
      <alignment horizontal="left" vertical="center"/>
    </xf>
    <xf numFmtId="0" fontId="46" fillId="0" borderId="0" xfId="0" applyFont="1" applyAlignment="1">
      <alignment horizontal="left" indent="3"/>
    </xf>
    <xf numFmtId="0" fontId="56" fillId="0" borderId="0" xfId="1" applyFont="1"/>
    <xf numFmtId="0" fontId="46" fillId="0" borderId="0" xfId="0" applyFont="1" applyAlignment="1">
      <alignment horizontal="left" vertical="center"/>
    </xf>
    <xf numFmtId="172" fontId="50" fillId="0" borderId="0" xfId="4" applyNumberFormat="1" applyFont="1" applyFill="1" applyBorder="1" applyAlignment="1">
      <alignment vertical="center"/>
    </xf>
    <xf numFmtId="0" fontId="46" fillId="0" borderId="0" xfId="1" applyFont="1" applyAlignment="1">
      <alignment horizontal="left"/>
    </xf>
    <xf numFmtId="1" fontId="50" fillId="0" borderId="0" xfId="1" applyNumberFormat="1" applyFont="1"/>
    <xf numFmtId="0" fontId="54" fillId="0" borderId="0" xfId="1" applyFont="1"/>
    <xf numFmtId="1" fontId="56" fillId="0" borderId="0" xfId="1" applyNumberFormat="1" applyFont="1"/>
    <xf numFmtId="0" fontId="90" fillId="0" borderId="0" xfId="1" applyFont="1"/>
    <xf numFmtId="0" fontId="75" fillId="0" borderId="0" xfId="1" applyFont="1"/>
    <xf numFmtId="0" fontId="50" fillId="0" borderId="0" xfId="0" applyFont="1" applyAlignment="1">
      <alignment horizontal="right"/>
    </xf>
    <xf numFmtId="0" fontId="50" fillId="0" borderId="0" xfId="0" applyFont="1"/>
    <xf numFmtId="0" fontId="50" fillId="0" borderId="0" xfId="1" applyFont="1" applyAlignment="1">
      <alignment horizontal="right"/>
    </xf>
    <xf numFmtId="0" fontId="42" fillId="0" borderId="0" xfId="1" applyFont="1" applyAlignment="1">
      <alignment vertical="center"/>
    </xf>
    <xf numFmtId="0" fontId="109" fillId="0" borderId="0" xfId="0" applyFont="1"/>
    <xf numFmtId="0" fontId="109" fillId="0" borderId="0" xfId="0" applyFont="1" applyAlignment="1">
      <alignment horizontal="right"/>
    </xf>
    <xf numFmtId="1" fontId="109" fillId="0" borderId="0" xfId="0" applyNumberFormat="1" applyFont="1"/>
    <xf numFmtId="0" fontId="115" fillId="0" borderId="0" xfId="0" applyFont="1" applyAlignment="1">
      <alignment horizontal="right" vertical="center"/>
    </xf>
    <xf numFmtId="0" fontId="76" fillId="0" borderId="159" xfId="1" applyFont="1" applyBorder="1" applyAlignment="1">
      <alignment horizontal="center" vertical="center" wrapText="1"/>
    </xf>
    <xf numFmtId="0" fontId="114" fillId="0" borderId="0" xfId="0" applyFont="1" applyAlignment="1">
      <alignment horizontal="right" vertical="center"/>
    </xf>
    <xf numFmtId="1" fontId="45" fillId="16" borderId="159" xfId="0" applyNumberFormat="1" applyFont="1" applyFill="1" applyBorder="1" applyAlignment="1">
      <alignment horizontal="center" vertical="center" wrapText="1"/>
    </xf>
    <xf numFmtId="1" fontId="45" fillId="16" borderId="159" xfId="0" applyNumberFormat="1" applyFont="1" applyFill="1" applyBorder="1" applyAlignment="1">
      <alignment horizontal="center" vertical="center"/>
    </xf>
    <xf numFmtId="0" fontId="107" fillId="0" borderId="159" xfId="0" applyFont="1" applyBorder="1" applyAlignment="1" applyProtection="1">
      <alignment horizontal="center" vertical="center"/>
      <protection locked="0"/>
    </xf>
    <xf numFmtId="0" fontId="45" fillId="16" borderId="159" xfId="0" applyFont="1" applyFill="1" applyBorder="1" applyAlignment="1">
      <alignment horizontal="center" vertical="center" wrapText="1"/>
    </xf>
    <xf numFmtId="1" fontId="104" fillId="16" borderId="159" xfId="0" applyNumberFormat="1" applyFont="1" applyFill="1" applyBorder="1" applyAlignment="1">
      <alignment horizontal="center" vertical="center" wrapText="1"/>
    </xf>
    <xf numFmtId="0" fontId="3" fillId="0" borderId="138" xfId="10" applyBorder="1"/>
    <xf numFmtId="0" fontId="3" fillId="0" borderId="162" xfId="10" applyBorder="1"/>
    <xf numFmtId="0" fontId="94" fillId="0" borderId="162" xfId="10" applyFont="1" applyBorder="1" applyAlignment="1">
      <alignment horizontal="right"/>
    </xf>
    <xf numFmtId="0" fontId="97" fillId="0" borderId="162" xfId="10" applyFont="1" applyBorder="1" applyAlignment="1">
      <alignment horizontal="right"/>
    </xf>
    <xf numFmtId="0" fontId="94" fillId="0" borderId="163" xfId="10" applyFont="1" applyBorder="1" applyAlignment="1">
      <alignment horizontal="right"/>
    </xf>
    <xf numFmtId="0" fontId="3" fillId="0" borderId="162" xfId="10" applyBorder="1" applyAlignment="1">
      <alignment horizontal="center"/>
    </xf>
    <xf numFmtId="0" fontId="3" fillId="10" borderId="162" xfId="10" applyFill="1" applyBorder="1"/>
    <xf numFmtId="0" fontId="97" fillId="10" borderId="162" xfId="10" applyFont="1" applyFill="1" applyBorder="1" applyAlignment="1">
      <alignment horizontal="right"/>
    </xf>
    <xf numFmtId="0" fontId="30" fillId="0" borderId="162" xfId="10" applyFont="1" applyBorder="1" applyAlignment="1">
      <alignment wrapText="1"/>
    </xf>
    <xf numFmtId="0" fontId="3" fillId="0" borderId="161" xfId="10" applyBorder="1" applyAlignment="1">
      <alignment horizontal="center"/>
    </xf>
    <xf numFmtId="0" fontId="30" fillId="0" borderId="162" xfId="10" applyFont="1" applyBorder="1"/>
    <xf numFmtId="0" fontId="85" fillId="0" borderId="162" xfId="10" applyFont="1" applyBorder="1"/>
    <xf numFmtId="0" fontId="85" fillId="0" borderId="163" xfId="10" applyFont="1" applyBorder="1"/>
    <xf numFmtId="0" fontId="30" fillId="12" borderId="161" xfId="10" applyFont="1" applyFill="1" applyBorder="1"/>
    <xf numFmtId="0" fontId="30" fillId="12" borderId="163" xfId="10" applyFont="1" applyFill="1" applyBorder="1"/>
    <xf numFmtId="0" fontId="30" fillId="0" borderId="164" xfId="10" applyFont="1" applyBorder="1"/>
    <xf numFmtId="0" fontId="30" fillId="16" borderId="162" xfId="0" applyFont="1" applyFill="1" applyBorder="1" applyAlignment="1">
      <alignment horizontal="center" vertical="center"/>
    </xf>
    <xf numFmtId="0" fontId="104" fillId="16" borderId="159" xfId="0" applyFont="1" applyFill="1" applyBorder="1" applyAlignment="1">
      <alignment horizontal="center" vertical="center" wrapText="1"/>
    </xf>
    <xf numFmtId="0" fontId="104" fillId="16" borderId="112" xfId="0" applyFont="1" applyFill="1" applyBorder="1" applyAlignment="1" applyProtection="1">
      <alignment horizontal="center" vertical="center" wrapText="1"/>
      <protection locked="0"/>
    </xf>
    <xf numFmtId="0" fontId="30" fillId="16" borderId="162" xfId="0" applyFont="1" applyFill="1" applyBorder="1" applyAlignment="1">
      <alignment horizontal="left" vertical="center" wrapText="1"/>
    </xf>
    <xf numFmtId="0" fontId="104" fillId="23" borderId="159" xfId="0" applyFont="1" applyFill="1" applyBorder="1" applyAlignment="1">
      <alignment horizontal="center" vertical="center"/>
    </xf>
    <xf numFmtId="0" fontId="104" fillId="23" borderId="112" xfId="0" applyFont="1" applyFill="1" applyBorder="1" applyAlignment="1" applyProtection="1">
      <alignment horizontal="center" vertical="center" wrapText="1"/>
      <protection locked="0"/>
    </xf>
    <xf numFmtId="0" fontId="105" fillId="16" borderId="162" xfId="0" applyFont="1" applyFill="1" applyBorder="1" applyAlignment="1">
      <alignment vertical="center"/>
    </xf>
    <xf numFmtId="0" fontId="100" fillId="10" borderId="162" xfId="0" applyFont="1" applyFill="1" applyBorder="1" applyAlignment="1" applyProtection="1">
      <alignment horizontal="right" vertical="center"/>
      <protection locked="0"/>
    </xf>
    <xf numFmtId="0" fontId="105" fillId="16" borderId="162" xfId="0" applyFont="1" applyFill="1" applyBorder="1" applyAlignment="1">
      <alignment vertical="center" wrapText="1"/>
    </xf>
    <xf numFmtId="0" fontId="100" fillId="10" borderId="163" xfId="0" applyFont="1" applyFill="1" applyBorder="1" applyAlignment="1" applyProtection="1">
      <alignment horizontal="right" vertical="center"/>
      <protection locked="0"/>
    </xf>
    <xf numFmtId="0" fontId="107" fillId="0" borderId="137" xfId="0" applyFont="1" applyBorder="1" applyAlignment="1" applyProtection="1">
      <alignment horizontal="center" vertical="center"/>
      <protection locked="0"/>
    </xf>
    <xf numFmtId="0" fontId="105" fillId="16" borderId="162" xfId="0" applyFont="1" applyFill="1" applyBorder="1" applyAlignment="1">
      <alignment horizontal="center" vertical="center"/>
    </xf>
    <xf numFmtId="0" fontId="110" fillId="16" borderId="112" xfId="0" applyFont="1" applyFill="1" applyBorder="1" applyAlignment="1">
      <alignment horizontal="center" vertical="center" wrapText="1"/>
    </xf>
    <xf numFmtId="0" fontId="101" fillId="0" borderId="162" xfId="0" applyFont="1" applyBorder="1"/>
    <xf numFmtId="0" fontId="101" fillId="0" borderId="162" xfId="0" applyFont="1" applyBorder="1" applyAlignment="1" applyProtection="1">
      <alignment vertical="center"/>
      <protection locked="0"/>
    </xf>
    <xf numFmtId="0" fontId="101" fillId="0" borderId="163" xfId="0" applyFont="1" applyBorder="1" applyAlignment="1" applyProtection="1">
      <alignment vertical="center"/>
      <protection locked="0"/>
    </xf>
    <xf numFmtId="0" fontId="58" fillId="21" borderId="158" xfId="10" applyFont="1" applyFill="1" applyBorder="1" applyAlignment="1">
      <alignment horizontal="left" vertical="center"/>
    </xf>
    <xf numFmtId="0" fontId="43" fillId="21" borderId="167" xfId="10" applyFont="1" applyFill="1" applyBorder="1" applyAlignment="1">
      <alignment horizontal="center" vertical="center"/>
    </xf>
    <xf numFmtId="0" fontId="43" fillId="21" borderId="168" xfId="10" applyFont="1" applyFill="1" applyBorder="1" applyAlignment="1">
      <alignment horizontal="center" vertical="center"/>
    </xf>
    <xf numFmtId="0" fontId="37" fillId="0" borderId="162" xfId="10" applyFont="1" applyBorder="1" applyAlignment="1">
      <alignment horizontal="left" vertical="center" wrapText="1"/>
    </xf>
    <xf numFmtId="0" fontId="37" fillId="0" borderId="163" xfId="10" applyFont="1" applyBorder="1" applyAlignment="1">
      <alignment horizontal="left" vertical="center" wrapText="1"/>
    </xf>
    <xf numFmtId="0" fontId="47" fillId="0" borderId="162" xfId="1" applyFont="1" applyBorder="1" applyAlignment="1">
      <alignment vertical="center" wrapText="1"/>
    </xf>
    <xf numFmtId="0" fontId="59" fillId="0" borderId="162" xfId="1" applyFont="1" applyBorder="1" applyAlignment="1">
      <alignment vertical="center" wrapText="1"/>
    </xf>
    <xf numFmtId="0" fontId="59" fillId="0" borderId="163" xfId="1" applyFont="1" applyBorder="1" applyAlignment="1">
      <alignment vertical="center" wrapText="1"/>
    </xf>
    <xf numFmtId="0" fontId="37" fillId="0" borderId="161" xfId="0" applyFont="1" applyBorder="1" applyAlignment="1">
      <alignment horizontal="left" vertical="center"/>
    </xf>
    <xf numFmtId="0" fontId="37" fillId="0" borderId="162" xfId="0" applyFont="1" applyBorder="1" applyAlignment="1">
      <alignment horizontal="left" vertical="center"/>
    </xf>
    <xf numFmtId="9" fontId="61" fillId="22" borderId="159" xfId="5" applyFont="1" applyFill="1" applyBorder="1" applyAlignment="1">
      <alignment horizontal="center" vertical="center"/>
    </xf>
    <xf numFmtId="0" fontId="37" fillId="0" borderId="163" xfId="0" applyFont="1" applyBorder="1" applyAlignment="1">
      <alignment horizontal="left" vertical="center"/>
    </xf>
    <xf numFmtId="9" fontId="57" fillId="22" borderId="137" xfId="5" applyFont="1" applyFill="1" applyBorder="1" applyAlignment="1">
      <alignment horizontal="center" vertical="center"/>
    </xf>
    <xf numFmtId="0" fontId="103" fillId="12" borderId="161" xfId="10" applyFont="1" applyFill="1" applyBorder="1"/>
    <xf numFmtId="0" fontId="53" fillId="0" borderId="148" xfId="4" applyNumberFormat="1" applyFont="1" applyFill="1" applyBorder="1" applyAlignment="1">
      <alignment horizontal="center" vertical="center"/>
    </xf>
    <xf numFmtId="0" fontId="59" fillId="0" borderId="162" xfId="1" applyFont="1" applyBorder="1" applyAlignment="1">
      <alignment vertical="center"/>
    </xf>
    <xf numFmtId="0" fontId="59" fillId="0" borderId="163" xfId="1" applyFont="1" applyBorder="1" applyAlignment="1">
      <alignment vertical="center"/>
    </xf>
    <xf numFmtId="0" fontId="43" fillId="12" borderId="161" xfId="1" applyFont="1" applyFill="1" applyBorder="1" applyAlignment="1">
      <alignment vertical="center"/>
    </xf>
    <xf numFmtId="0" fontId="103" fillId="0" borderId="148" xfId="10" applyFont="1" applyBorder="1" applyAlignment="1">
      <alignment horizontal="center" vertical="center"/>
    </xf>
    <xf numFmtId="0" fontId="37" fillId="7" borderId="112" xfId="0" applyFont="1" applyFill="1" applyBorder="1" applyAlignment="1">
      <alignment horizontal="center" vertical="center" wrapText="1"/>
    </xf>
    <xf numFmtId="0" fontId="3" fillId="7" borderId="112" xfId="10" applyFill="1" applyBorder="1" applyAlignment="1">
      <alignment horizontal="center" vertical="center"/>
    </xf>
    <xf numFmtId="0" fontId="37" fillId="7" borderId="126" xfId="0" applyFont="1" applyFill="1" applyBorder="1" applyAlignment="1">
      <alignment horizontal="center" vertical="center" wrapText="1"/>
    </xf>
    <xf numFmtId="167" fontId="59" fillId="7" borderId="159" xfId="2" applyNumberFormat="1" applyFont="1" applyFill="1" applyBorder="1" applyAlignment="1" applyProtection="1">
      <alignment horizontal="center" vertical="center"/>
    </xf>
    <xf numFmtId="167" fontId="59" fillId="7" borderId="112" xfId="2" applyNumberFormat="1" applyFont="1" applyFill="1" applyBorder="1" applyAlignment="1" applyProtection="1">
      <alignment horizontal="center" vertical="center"/>
    </xf>
    <xf numFmtId="1" fontId="102" fillId="7" borderId="137" xfId="1" applyNumberFormat="1" applyFont="1" applyFill="1" applyBorder="1" applyAlignment="1">
      <alignment horizontal="center" vertical="center"/>
    </xf>
    <xf numFmtId="9" fontId="57" fillId="7" borderId="148" xfId="5" applyFont="1" applyFill="1" applyBorder="1" applyAlignment="1">
      <alignment horizontal="center" vertical="center"/>
    </xf>
    <xf numFmtId="9" fontId="57" fillId="7" borderId="149" xfId="5" applyFont="1" applyFill="1" applyBorder="1" applyAlignment="1">
      <alignment horizontal="center" vertical="center"/>
    </xf>
    <xf numFmtId="9" fontId="57" fillId="7" borderId="159" xfId="5" applyFont="1" applyFill="1" applyBorder="1" applyAlignment="1">
      <alignment horizontal="center" vertical="center"/>
    </xf>
    <xf numFmtId="9" fontId="57" fillId="7" borderId="112" xfId="5" applyFont="1" applyFill="1" applyBorder="1" applyAlignment="1">
      <alignment horizontal="center" vertical="center"/>
    </xf>
    <xf numFmtId="9" fontId="57" fillId="7" borderId="137" xfId="5" applyFont="1" applyFill="1" applyBorder="1" applyAlignment="1">
      <alignment horizontal="center" vertical="center"/>
    </xf>
    <xf numFmtId="9" fontId="57" fillId="7" borderId="126" xfId="5" applyFont="1" applyFill="1" applyBorder="1" applyAlignment="1">
      <alignment horizontal="center" vertical="center"/>
    </xf>
    <xf numFmtId="174" fontId="59" fillId="7" borderId="159" xfId="11" applyNumberFormat="1" applyFont="1" applyFill="1" applyBorder="1" applyAlignment="1" applyProtection="1">
      <alignment horizontal="center" vertical="center"/>
    </xf>
    <xf numFmtId="174" fontId="59" fillId="7" borderId="112" xfId="11" applyNumberFormat="1" applyFont="1" applyFill="1" applyBorder="1" applyAlignment="1" applyProtection="1">
      <alignment horizontal="center" vertical="center"/>
    </xf>
    <xf numFmtId="174" fontId="59" fillId="7" borderId="137" xfId="11" applyNumberFormat="1" applyFont="1" applyFill="1" applyBorder="1" applyAlignment="1" applyProtection="1">
      <alignment horizontal="center" vertical="center"/>
    </xf>
    <xf numFmtId="174" fontId="59" fillId="7" borderId="126" xfId="11" applyNumberFormat="1" applyFont="1" applyFill="1" applyBorder="1" applyAlignment="1" applyProtection="1">
      <alignment horizontal="center" vertical="center"/>
    </xf>
    <xf numFmtId="0" fontId="37" fillId="7" borderId="112" xfId="0" applyFont="1" applyFill="1" applyBorder="1" applyAlignment="1">
      <alignment horizontal="center" vertical="top" wrapText="1"/>
    </xf>
    <xf numFmtId="0" fontId="37" fillId="7" borderId="126" xfId="0" applyFont="1" applyFill="1" applyBorder="1" applyAlignment="1">
      <alignment horizontal="center" vertical="top" wrapText="1"/>
    </xf>
    <xf numFmtId="3" fontId="57" fillId="7" borderId="159" xfId="1" applyNumberFormat="1" applyFont="1" applyFill="1" applyBorder="1"/>
    <xf numFmtId="0" fontId="80" fillId="7" borderId="137" xfId="1" applyFont="1" applyFill="1" applyBorder="1"/>
    <xf numFmtId="172" fontId="47" fillId="7" borderId="159" xfId="4" applyNumberFormat="1" applyFont="1" applyFill="1" applyBorder="1" applyAlignment="1">
      <alignment horizontal="center" vertical="center"/>
    </xf>
    <xf numFmtId="172" fontId="47" fillId="7" borderId="112" xfId="4" applyNumberFormat="1" applyFont="1" applyFill="1" applyBorder="1" applyAlignment="1">
      <alignment horizontal="center" vertical="center"/>
    </xf>
    <xf numFmtId="172" fontId="47" fillId="7" borderId="137" xfId="4" applyNumberFormat="1" applyFont="1" applyFill="1" applyBorder="1" applyAlignment="1">
      <alignment horizontal="center" vertical="center"/>
    </xf>
    <xf numFmtId="172" fontId="47" fillId="7" borderId="126" xfId="4" applyNumberFormat="1" applyFont="1" applyFill="1" applyBorder="1" applyAlignment="1">
      <alignment horizontal="center" vertical="center"/>
    </xf>
    <xf numFmtId="172" fontId="85" fillId="7" borderId="159" xfId="10" applyNumberFormat="1" applyFont="1" applyFill="1" applyBorder="1" applyAlignment="1">
      <alignment horizontal="center" vertical="center"/>
    </xf>
    <xf numFmtId="172" fontId="85" fillId="7" borderId="112" xfId="10" applyNumberFormat="1" applyFont="1" applyFill="1" applyBorder="1" applyAlignment="1">
      <alignment horizontal="center" vertical="center"/>
    </xf>
    <xf numFmtId="172" fontId="85" fillId="7" borderId="137" xfId="10" applyNumberFormat="1" applyFont="1" applyFill="1" applyBorder="1" applyAlignment="1">
      <alignment horizontal="center" vertical="center"/>
    </xf>
    <xf numFmtId="172" fontId="85" fillId="7" borderId="126" xfId="10" applyNumberFormat="1" applyFont="1" applyFill="1" applyBorder="1" applyAlignment="1">
      <alignment horizontal="center" vertical="center"/>
    </xf>
    <xf numFmtId="172" fontId="47" fillId="7" borderId="159" xfId="4" applyNumberFormat="1" applyFont="1" applyFill="1" applyBorder="1" applyAlignment="1" applyProtection="1">
      <alignment horizontal="center" vertical="center"/>
      <protection hidden="1"/>
    </xf>
    <xf numFmtId="172" fontId="47" fillId="7" borderId="137" xfId="4" applyNumberFormat="1" applyFont="1" applyFill="1" applyBorder="1" applyAlignment="1" applyProtection="1">
      <alignment horizontal="center" vertical="center"/>
      <protection hidden="1"/>
    </xf>
    <xf numFmtId="1" fontId="116" fillId="7" borderId="159" xfId="0" applyNumberFormat="1" applyFont="1" applyFill="1" applyBorder="1" applyAlignment="1">
      <alignment horizontal="center" vertical="center"/>
    </xf>
    <xf numFmtId="172" fontId="108" fillId="7" borderId="159" xfId="4" applyNumberFormat="1" applyFont="1" applyFill="1" applyBorder="1" applyAlignment="1" applyProtection="1">
      <alignment horizontal="center" vertical="center"/>
      <protection hidden="1"/>
    </xf>
    <xf numFmtId="0" fontId="88" fillId="7" borderId="159" xfId="0" applyFont="1" applyFill="1" applyBorder="1" applyAlignment="1">
      <alignment horizontal="center" vertical="center"/>
    </xf>
    <xf numFmtId="172" fontId="53" fillId="7" borderId="159" xfId="4" applyNumberFormat="1" applyFont="1" applyFill="1" applyBorder="1" applyAlignment="1" applyProtection="1">
      <alignment horizontal="center" vertical="center"/>
      <protection hidden="1"/>
    </xf>
    <xf numFmtId="1" fontId="117" fillId="7" borderId="159" xfId="0" applyNumberFormat="1" applyFont="1" applyFill="1" applyBorder="1" applyAlignment="1">
      <alignment horizontal="center" vertical="center"/>
    </xf>
    <xf numFmtId="172" fontId="106" fillId="7" borderId="159" xfId="4" applyNumberFormat="1" applyFont="1" applyFill="1" applyBorder="1" applyAlignment="1" applyProtection="1">
      <alignment horizontal="center" vertical="center"/>
      <protection hidden="1"/>
    </xf>
    <xf numFmtId="3" fontId="45" fillId="7" borderId="159" xfId="0" applyNumberFormat="1" applyFont="1" applyFill="1" applyBorder="1" applyAlignment="1">
      <alignment horizontal="center" vertical="center"/>
    </xf>
    <xf numFmtId="1" fontId="45" fillId="7" borderId="159" xfId="0" applyNumberFormat="1" applyFont="1" applyFill="1" applyBorder="1" applyAlignment="1">
      <alignment horizontal="center" vertical="center"/>
    </xf>
    <xf numFmtId="3" fontId="116" fillId="7" borderId="159" xfId="0" applyNumberFormat="1" applyFont="1" applyFill="1" applyBorder="1" applyAlignment="1">
      <alignment horizontal="center" vertical="center"/>
    </xf>
    <xf numFmtId="172" fontId="108" fillId="7" borderId="112" xfId="4" applyNumberFormat="1" applyFont="1" applyFill="1" applyBorder="1" applyAlignment="1" applyProtection="1">
      <alignment horizontal="center" vertical="center"/>
      <protection hidden="1"/>
    </xf>
    <xf numFmtId="172" fontId="106" fillId="7" borderId="112" xfId="4" applyNumberFormat="1" applyFont="1" applyFill="1" applyBorder="1" applyAlignment="1" applyProtection="1">
      <alignment horizontal="center" vertical="center"/>
      <protection hidden="1"/>
    </xf>
    <xf numFmtId="3" fontId="116" fillId="7" borderId="137" xfId="0" applyNumberFormat="1" applyFont="1" applyFill="1" applyBorder="1" applyAlignment="1">
      <alignment horizontal="center" vertical="center"/>
    </xf>
    <xf numFmtId="172" fontId="108" fillId="7" borderId="126" xfId="4" applyNumberFormat="1" applyFont="1" applyFill="1" applyBorder="1" applyAlignment="1" applyProtection="1">
      <alignment horizontal="center" vertical="center"/>
      <protection hidden="1"/>
    </xf>
    <xf numFmtId="1" fontId="116" fillId="7" borderId="137" xfId="0" applyNumberFormat="1" applyFont="1" applyFill="1" applyBorder="1" applyAlignment="1">
      <alignment horizontal="center" vertical="center"/>
    </xf>
    <xf numFmtId="172" fontId="108" fillId="7" borderId="137" xfId="4" applyNumberFormat="1" applyFont="1" applyFill="1" applyBorder="1" applyAlignment="1" applyProtection="1">
      <alignment horizontal="center" vertical="center"/>
      <protection hidden="1"/>
    </xf>
    <xf numFmtId="3" fontId="30" fillId="7" borderId="159" xfId="0" applyNumberFormat="1" applyFont="1" applyFill="1" applyBorder="1" applyAlignment="1">
      <alignment horizontal="center" vertical="center"/>
    </xf>
    <xf numFmtId="172" fontId="110" fillId="7" borderId="159" xfId="0" applyNumberFormat="1" applyFont="1" applyFill="1" applyBorder="1" applyAlignment="1">
      <alignment horizontal="center" vertical="center" wrapText="1"/>
    </xf>
    <xf numFmtId="172" fontId="110" fillId="7" borderId="112" xfId="0" applyNumberFormat="1" applyFont="1" applyFill="1" applyBorder="1" applyAlignment="1">
      <alignment horizontal="center" vertical="center" wrapText="1"/>
    </xf>
    <xf numFmtId="172" fontId="93" fillId="7" borderId="159" xfId="0" applyNumberFormat="1" applyFont="1" applyFill="1" applyBorder="1" applyAlignment="1">
      <alignment horizontal="center" vertical="center" wrapText="1"/>
    </xf>
    <xf numFmtId="172" fontId="93" fillId="7" borderId="137" xfId="0" applyNumberFormat="1" applyFont="1" applyFill="1" applyBorder="1" applyAlignment="1">
      <alignment horizontal="center" vertical="center" wrapText="1"/>
    </xf>
    <xf numFmtId="172" fontId="93" fillId="7" borderId="112" xfId="0" applyNumberFormat="1" applyFont="1" applyFill="1" applyBorder="1" applyAlignment="1">
      <alignment horizontal="center" vertical="center" wrapText="1"/>
    </xf>
    <xf numFmtId="172" fontId="93" fillId="7" borderId="126" xfId="0" applyNumberFormat="1" applyFont="1" applyFill="1" applyBorder="1" applyAlignment="1">
      <alignment horizontal="center" vertical="center" wrapText="1"/>
    </xf>
    <xf numFmtId="0" fontId="76" fillId="7" borderId="159" xfId="1" applyFont="1" applyFill="1" applyBorder="1" applyAlignment="1">
      <alignment horizontal="center" vertical="center" wrapText="1"/>
    </xf>
    <xf numFmtId="3" fontId="118" fillId="7" borderId="159" xfId="0" applyNumberFormat="1" applyFont="1" applyFill="1" applyBorder="1" applyAlignment="1">
      <alignment horizontal="center" vertical="center" wrapText="1"/>
    </xf>
    <xf numFmtId="3" fontId="119" fillId="7" borderId="159" xfId="0" applyNumberFormat="1" applyFont="1" applyFill="1" applyBorder="1" applyAlignment="1">
      <alignment horizontal="center" vertical="center" wrapText="1"/>
    </xf>
    <xf numFmtId="3" fontId="119" fillId="7" borderId="137" xfId="0" applyNumberFormat="1" applyFont="1" applyFill="1" applyBorder="1" applyAlignment="1">
      <alignment horizontal="center" vertical="center" wrapText="1"/>
    </xf>
    <xf numFmtId="0" fontId="30" fillId="0" borderId="159" xfId="0" applyFont="1" applyBorder="1" applyAlignment="1">
      <alignment horizontal="center" vertical="center"/>
    </xf>
    <xf numFmtId="0" fontId="30" fillId="0" borderId="159" xfId="0" applyFont="1" applyBorder="1" applyAlignment="1">
      <alignment vertical="center"/>
    </xf>
    <xf numFmtId="3" fontId="0" fillId="7" borderId="159" xfId="0" applyNumberFormat="1" applyFill="1" applyBorder="1" applyAlignment="1">
      <alignment horizontal="center" vertical="center"/>
    </xf>
    <xf numFmtId="4" fontId="0" fillId="0" borderId="159" xfId="0" applyNumberFormat="1" applyBorder="1" applyAlignment="1">
      <alignment horizontal="center" vertical="center"/>
    </xf>
    <xf numFmtId="3" fontId="0" fillId="0" borderId="159" xfId="0" applyNumberFormat="1" applyBorder="1" applyAlignment="1">
      <alignment horizontal="center" vertical="center"/>
    </xf>
    <xf numFmtId="0" fontId="30" fillId="0" borderId="159" xfId="0" applyFont="1" applyBorder="1" applyAlignment="1">
      <alignment vertical="center" wrapText="1"/>
    </xf>
    <xf numFmtId="0" fontId="0" fillId="0" borderId="159" xfId="0" applyBorder="1" applyAlignment="1">
      <alignment vertical="center" wrapText="1"/>
    </xf>
    <xf numFmtId="0" fontId="0" fillId="0" borderId="159" xfId="0" applyBorder="1"/>
    <xf numFmtId="173" fontId="0" fillId="0" borderId="159" xfId="0" applyNumberFormat="1" applyBorder="1"/>
    <xf numFmtId="0" fontId="0" fillId="0" borderId="159" xfId="0" quotePrefix="1" applyBorder="1"/>
    <xf numFmtId="0" fontId="121" fillId="0" borderId="0" xfId="1" applyFont="1" applyAlignment="1">
      <alignment horizontal="center" vertical="center" wrapText="1"/>
    </xf>
    <xf numFmtId="0" fontId="123" fillId="0" borderId="0" xfId="1" applyFont="1"/>
    <xf numFmtId="0" fontId="124" fillId="0" borderId="0" xfId="1" applyFont="1" applyAlignment="1">
      <alignment horizontal="center" vertical="center" wrapText="1"/>
    </xf>
    <xf numFmtId="0" fontId="125" fillId="0" borderId="0" xfId="1" applyFont="1" applyAlignment="1">
      <alignment vertical="center" wrapText="1"/>
    </xf>
    <xf numFmtId="0" fontId="126" fillId="0" borderId="0" xfId="1" applyFont="1" applyAlignment="1">
      <alignment vertical="center" wrapText="1"/>
    </xf>
    <xf numFmtId="0" fontId="120" fillId="24" borderId="0" xfId="1" applyFont="1" applyFill="1"/>
    <xf numFmtId="0" fontId="121" fillId="24" borderId="0" xfId="1" applyFont="1" applyFill="1" applyAlignment="1">
      <alignment horizontal="center" vertical="center" wrapText="1"/>
    </xf>
    <xf numFmtId="0" fontId="122" fillId="24" borderId="0" xfId="0" applyFont="1" applyFill="1" applyAlignment="1">
      <alignment horizontal="center" vertical="center"/>
    </xf>
    <xf numFmtId="0" fontId="123" fillId="24" borderId="0" xfId="1" applyFont="1" applyFill="1"/>
    <xf numFmtId="0" fontId="127" fillId="24" borderId="0" xfId="0" applyFont="1" applyFill="1" applyAlignment="1">
      <alignment horizontal="center" vertical="center"/>
    </xf>
    <xf numFmtId="0" fontId="124" fillId="24" borderId="0" xfId="1" applyFont="1" applyFill="1" applyAlignment="1">
      <alignment horizontal="center" vertical="center" wrapText="1"/>
    </xf>
    <xf numFmtId="0" fontId="125" fillId="24" borderId="0" xfId="1" applyFont="1" applyFill="1" applyAlignment="1">
      <alignment vertical="center" wrapText="1"/>
    </xf>
    <xf numFmtId="0" fontId="126" fillId="24" borderId="0" xfId="1" applyFont="1" applyFill="1" applyAlignment="1">
      <alignment vertical="center" wrapText="1"/>
    </xf>
    <xf numFmtId="0" fontId="129" fillId="24" borderId="0" xfId="0" applyFont="1" applyFill="1" applyAlignment="1">
      <alignment horizontal="center" vertical="center"/>
    </xf>
    <xf numFmtId="0" fontId="130" fillId="24" borderId="0" xfId="1" applyFont="1" applyFill="1" applyAlignment="1">
      <alignment horizontal="center" vertical="center" wrapText="1"/>
    </xf>
    <xf numFmtId="0" fontId="128" fillId="24" borderId="0" xfId="1" applyFont="1" applyFill="1" applyAlignment="1">
      <alignment horizontal="center"/>
    </xf>
    <xf numFmtId="0" fontId="47" fillId="24" borderId="0" xfId="0" applyFont="1" applyFill="1"/>
    <xf numFmtId="0" fontId="3" fillId="24" borderId="0" xfId="10" applyFill="1"/>
    <xf numFmtId="0" fontId="134" fillId="0" borderId="0" xfId="1" applyFont="1" applyAlignment="1">
      <alignment horizontal="center" vertical="center"/>
    </xf>
    <xf numFmtId="0" fontId="125" fillId="24" borderId="0" xfId="0" applyFont="1" applyFill="1" applyAlignment="1">
      <alignment horizontal="center" vertical="center"/>
    </xf>
    <xf numFmtId="0" fontId="3" fillId="0" borderId="0" xfId="10" applyProtection="1">
      <protection locked="0"/>
    </xf>
    <xf numFmtId="0" fontId="84" fillId="10" borderId="162" xfId="10" applyFont="1" applyFill="1" applyBorder="1"/>
    <xf numFmtId="0" fontId="47" fillId="0" borderId="0" xfId="0" applyFont="1" applyAlignment="1">
      <alignment wrapText="1"/>
    </xf>
    <xf numFmtId="0" fontId="30" fillId="0" borderId="0" xfId="10" applyFont="1" applyAlignment="1">
      <alignment horizontal="center"/>
    </xf>
    <xf numFmtId="3" fontId="3" fillId="10" borderId="0" xfId="10" applyNumberFormat="1" applyFill="1" applyProtection="1">
      <protection locked="0"/>
    </xf>
    <xf numFmtId="3" fontId="95" fillId="10" borderId="0" xfId="10" applyNumberFormat="1" applyFont="1" applyFill="1" applyProtection="1">
      <protection locked="0"/>
    </xf>
    <xf numFmtId="3" fontId="97" fillId="0" borderId="0" xfId="10" applyNumberFormat="1" applyFont="1" applyProtection="1">
      <protection locked="0"/>
    </xf>
    <xf numFmtId="3" fontId="94" fillId="10" borderId="0" xfId="10" applyNumberFormat="1" applyFont="1" applyFill="1" applyProtection="1">
      <protection locked="0"/>
    </xf>
    <xf numFmtId="3" fontId="3" fillId="0" borderId="0" xfId="10" applyNumberFormat="1" applyProtection="1">
      <protection locked="0"/>
    </xf>
    <xf numFmtId="0" fontId="52" fillId="0" borderId="138" xfId="10" applyFont="1" applyBorder="1" applyAlignment="1">
      <alignment horizontal="center"/>
    </xf>
    <xf numFmtId="0" fontId="3" fillId="0" borderId="161" xfId="10" applyBorder="1"/>
    <xf numFmtId="1" fontId="112" fillId="0" borderId="0" xfId="0" applyNumberFormat="1" applyFont="1"/>
    <xf numFmtId="0" fontId="47" fillId="10" borderId="0" xfId="0" applyFont="1" applyFill="1"/>
    <xf numFmtId="0" fontId="112" fillId="10" borderId="0" xfId="0" applyFont="1" applyFill="1"/>
    <xf numFmtId="0" fontId="37" fillId="0" borderId="0" xfId="1" applyFont="1" applyAlignment="1">
      <alignment horizontal="left" vertical="center" wrapText="1"/>
    </xf>
    <xf numFmtId="0" fontId="30" fillId="16" borderId="149" xfId="10" applyFont="1" applyFill="1" applyBorder="1" applyAlignment="1">
      <alignment horizontal="center" wrapText="1"/>
    </xf>
    <xf numFmtId="0" fontId="30" fillId="0" borderId="166" xfId="10" applyFont="1" applyBorder="1" applyAlignment="1">
      <alignment horizontal="right" wrapText="1"/>
    </xf>
    <xf numFmtId="0" fontId="30" fillId="16" borderId="159" xfId="0" applyFont="1" applyFill="1" applyBorder="1" applyAlignment="1">
      <alignment horizontal="center" vertical="center" wrapText="1"/>
    </xf>
    <xf numFmtId="3" fontId="57" fillId="26" borderId="112" xfId="1" applyNumberFormat="1" applyFont="1" applyFill="1" applyBorder="1"/>
    <xf numFmtId="0" fontId="80" fillId="26" borderId="126" xfId="1" applyFont="1" applyFill="1" applyBorder="1"/>
    <xf numFmtId="0" fontId="37" fillId="7" borderId="159" xfId="0" applyFont="1" applyFill="1" applyBorder="1" applyAlignment="1">
      <alignment horizontal="center" vertical="top" wrapText="1"/>
    </xf>
    <xf numFmtId="0" fontId="59" fillId="21" borderId="148" xfId="0" applyFont="1" applyFill="1" applyBorder="1" applyAlignment="1">
      <alignment vertical="center" wrapText="1"/>
    </xf>
    <xf numFmtId="0" fontId="59" fillId="21" borderId="149" xfId="0" applyFont="1" applyFill="1" applyBorder="1" applyAlignment="1">
      <alignment horizontal="left" vertical="center" wrapText="1"/>
    </xf>
    <xf numFmtId="0" fontId="37" fillId="7" borderId="137" xfId="0" applyFont="1" applyFill="1" applyBorder="1" applyAlignment="1">
      <alignment horizontal="center" vertical="top" wrapText="1"/>
    </xf>
    <xf numFmtId="0" fontId="53" fillId="0" borderId="149" xfId="4" applyNumberFormat="1" applyFont="1" applyFill="1" applyBorder="1" applyAlignment="1">
      <alignment horizontal="center" vertical="center" wrapText="1"/>
    </xf>
    <xf numFmtId="0" fontId="103" fillId="0" borderId="149" xfId="10" applyFont="1" applyBorder="1" applyAlignment="1">
      <alignment horizontal="center" vertical="center" wrapText="1"/>
    </xf>
    <xf numFmtId="0" fontId="60" fillId="13" borderId="164" xfId="1" applyFont="1" applyFill="1" applyBorder="1" applyAlignment="1">
      <alignment vertical="center"/>
    </xf>
    <xf numFmtId="172" fontId="53" fillId="7" borderId="165" xfId="4" applyNumberFormat="1" applyFont="1" applyFill="1" applyBorder="1"/>
    <xf numFmtId="172" fontId="53" fillId="26" borderId="166" xfId="4" applyNumberFormat="1" applyFont="1" applyFill="1" applyBorder="1"/>
    <xf numFmtId="0" fontId="57" fillId="0" borderId="158" xfId="1" applyFont="1" applyBorder="1"/>
    <xf numFmtId="0" fontId="6" fillId="0" borderId="113" xfId="1" applyBorder="1"/>
    <xf numFmtId="0" fontId="57" fillId="0" borderId="113" xfId="1" applyFont="1" applyBorder="1"/>
    <xf numFmtId="0" fontId="79" fillId="0" borderId="139" xfId="1" applyFont="1" applyBorder="1"/>
    <xf numFmtId="0" fontId="60" fillId="13" borderId="161" xfId="1" applyFont="1" applyFill="1" applyBorder="1" applyAlignment="1">
      <alignment horizontal="center" vertical="center"/>
    </xf>
    <xf numFmtId="0" fontId="60" fillId="13" borderId="148" xfId="1" applyFont="1" applyFill="1" applyBorder="1" applyAlignment="1">
      <alignment horizontal="center" vertical="center"/>
    </xf>
    <xf numFmtId="0" fontId="60" fillId="13" borderId="149" xfId="1" applyFont="1" applyFill="1" applyBorder="1" applyAlignment="1">
      <alignment horizontal="center" vertical="center" wrapText="1"/>
    </xf>
    <xf numFmtId="3" fontId="57" fillId="7" borderId="162" xfId="1" applyNumberFormat="1" applyFont="1" applyFill="1" applyBorder="1"/>
    <xf numFmtId="0" fontId="80" fillId="7" borderId="163" xfId="1" applyFont="1" applyFill="1" applyBorder="1"/>
    <xf numFmtId="0" fontId="43" fillId="12" borderId="169" xfId="1" applyFont="1" applyFill="1" applyBorder="1" applyAlignment="1">
      <alignment horizontal="left" vertical="center"/>
    </xf>
    <xf numFmtId="0" fontId="53" fillId="12" borderId="161" xfId="0" applyFont="1" applyFill="1" applyBorder="1" applyAlignment="1">
      <alignment horizontal="center" vertical="center"/>
    </xf>
    <xf numFmtId="0" fontId="53" fillId="12" borderId="148" xfId="0" applyFont="1" applyFill="1" applyBorder="1" applyAlignment="1">
      <alignment horizontal="center" vertical="center"/>
    </xf>
    <xf numFmtId="0" fontId="53" fillId="12" borderId="149" xfId="0" applyFont="1" applyFill="1" applyBorder="1" applyAlignment="1">
      <alignment horizontal="center" vertical="center" wrapText="1"/>
    </xf>
    <xf numFmtId="165" fontId="59" fillId="7" borderId="163" xfId="2" applyNumberFormat="1" applyFont="1" applyFill="1" applyBorder="1" applyAlignment="1" applyProtection="1">
      <alignment vertical="center"/>
    </xf>
    <xf numFmtId="165" fontId="59" fillId="7" borderId="137" xfId="2" applyNumberFormat="1" applyFont="1" applyFill="1" applyBorder="1" applyAlignment="1" applyProtection="1">
      <alignment vertical="center"/>
    </xf>
    <xf numFmtId="165" fontId="59" fillId="26" borderId="126" xfId="2" applyNumberFormat="1" applyFont="1" applyFill="1" applyBorder="1" applyAlignment="1" applyProtection="1">
      <alignment vertical="center"/>
    </xf>
    <xf numFmtId="0" fontId="43" fillId="0" borderId="0" xfId="10" applyFont="1" applyAlignment="1">
      <alignment horizontal="center" vertical="center"/>
    </xf>
    <xf numFmtId="174" fontId="59" fillId="0" borderId="0" xfId="11" applyNumberFormat="1" applyFont="1" applyFill="1" applyBorder="1" applyAlignment="1" applyProtection="1">
      <alignment horizontal="center" vertical="center"/>
    </xf>
    <xf numFmtId="0" fontId="58" fillId="0" borderId="0" xfId="0" applyFont="1" applyAlignment="1">
      <alignment horizontal="left" vertical="center"/>
    </xf>
    <xf numFmtId="0" fontId="37" fillId="0" borderId="0" xfId="0" applyFont="1" applyAlignment="1">
      <alignment horizontal="center" vertical="center" wrapText="1"/>
    </xf>
    <xf numFmtId="0" fontId="3" fillId="0" borderId="0" xfId="10" applyAlignment="1">
      <alignment horizontal="center" vertical="center"/>
    </xf>
    <xf numFmtId="0" fontId="56" fillId="0" borderId="0" xfId="1" applyFont="1" applyAlignment="1">
      <alignment horizontal="left" vertical="center"/>
    </xf>
    <xf numFmtId="167" fontId="59" fillId="0" borderId="0" xfId="2" applyNumberFormat="1" applyFont="1" applyFill="1" applyBorder="1" applyAlignment="1" applyProtection="1">
      <alignment horizontal="center" vertical="center"/>
    </xf>
    <xf numFmtId="1" fontId="102" fillId="0" borderId="0" xfId="1" applyNumberFormat="1" applyFont="1" applyAlignment="1">
      <alignment horizontal="center" vertical="center"/>
    </xf>
    <xf numFmtId="1" fontId="102" fillId="7" borderId="126" xfId="1" applyNumberFormat="1" applyFont="1" applyFill="1" applyBorder="1" applyAlignment="1">
      <alignment horizontal="center" vertical="center"/>
    </xf>
    <xf numFmtId="4" fontId="3" fillId="10" borderId="159" xfId="10" applyNumberFormat="1" applyFill="1" applyBorder="1" applyProtection="1">
      <protection locked="0"/>
    </xf>
    <xf numFmtId="4" fontId="3" fillId="0" borderId="159" xfId="10" applyNumberFormat="1" applyBorder="1" applyProtection="1">
      <protection locked="0"/>
    </xf>
    <xf numFmtId="4" fontId="3" fillId="10" borderId="112" xfId="10" applyNumberFormat="1" applyFill="1" applyBorder="1" applyProtection="1">
      <protection locked="0"/>
    </xf>
    <xf numFmtId="4" fontId="3" fillId="0" borderId="165" xfId="10" applyNumberFormat="1" applyBorder="1" applyProtection="1">
      <protection locked="0"/>
    </xf>
    <xf numFmtId="4" fontId="3" fillId="0" borderId="166" xfId="10" applyNumberFormat="1" applyBorder="1" applyProtection="1">
      <protection locked="0"/>
    </xf>
    <xf numFmtId="4" fontId="37" fillId="10" borderId="159" xfId="10" applyNumberFormat="1" applyFont="1" applyFill="1" applyBorder="1" applyProtection="1">
      <protection locked="0"/>
    </xf>
    <xf numFmtId="4" fontId="37" fillId="10" borderId="112" xfId="10" applyNumberFormat="1" applyFont="1" applyFill="1" applyBorder="1" applyProtection="1">
      <protection locked="0"/>
    </xf>
    <xf numFmtId="4" fontId="3" fillId="0" borderId="137" xfId="10" applyNumberFormat="1" applyBorder="1" applyProtection="1">
      <protection locked="0"/>
    </xf>
    <xf numFmtId="4" fontId="3" fillId="0" borderId="126" xfId="10" applyNumberFormat="1" applyBorder="1" applyProtection="1">
      <protection locked="0"/>
    </xf>
    <xf numFmtId="4" fontId="30" fillId="10" borderId="159" xfId="10" applyNumberFormat="1" applyFont="1" applyFill="1" applyBorder="1" applyProtection="1">
      <protection locked="0"/>
    </xf>
    <xf numFmtId="4" fontId="30" fillId="16" borderId="112" xfId="10" applyNumberFormat="1" applyFont="1" applyFill="1" applyBorder="1" applyProtection="1">
      <protection locked="0"/>
    </xf>
    <xf numFmtId="4" fontId="31" fillId="10" borderId="159" xfId="10" applyNumberFormat="1" applyFont="1" applyFill="1" applyBorder="1" applyProtection="1">
      <protection locked="0"/>
    </xf>
    <xf numFmtId="4" fontId="31" fillId="16" borderId="112" xfId="10" applyNumberFormat="1" applyFont="1" applyFill="1" applyBorder="1" applyProtection="1">
      <protection locked="0"/>
    </xf>
    <xf numFmtId="4" fontId="31" fillId="10" borderId="137" xfId="10" applyNumberFormat="1" applyFont="1" applyFill="1" applyBorder="1" applyProtection="1">
      <protection locked="0"/>
    </xf>
    <xf numFmtId="4" fontId="31" fillId="16" borderId="126" xfId="10" applyNumberFormat="1" applyFont="1" applyFill="1" applyBorder="1" applyProtection="1">
      <protection locked="0"/>
    </xf>
    <xf numFmtId="4" fontId="3" fillId="10" borderId="148" xfId="10" applyNumberFormat="1" applyFill="1" applyBorder="1" applyProtection="1">
      <protection locked="0"/>
    </xf>
    <xf numFmtId="4" fontId="3" fillId="16" borderId="149" xfId="10" applyNumberFormat="1" applyFill="1" applyBorder="1" applyProtection="1">
      <protection locked="0"/>
    </xf>
    <xf numFmtId="4" fontId="3" fillId="16" borderId="112" xfId="10" applyNumberFormat="1" applyFill="1" applyBorder="1" applyProtection="1">
      <protection locked="0"/>
    </xf>
    <xf numFmtId="4" fontId="84" fillId="0" borderId="165" xfId="10" applyNumberFormat="1" applyFont="1" applyBorder="1" applyProtection="1">
      <protection locked="0"/>
    </xf>
    <xf numFmtId="4" fontId="84" fillId="16" borderId="166" xfId="10" applyNumberFormat="1" applyFont="1" applyFill="1" applyBorder="1" applyProtection="1">
      <protection locked="0"/>
    </xf>
    <xf numFmtId="4" fontId="30" fillId="7" borderId="137" xfId="10" applyNumberFormat="1" applyFont="1" applyFill="1" applyBorder="1"/>
    <xf numFmtId="4" fontId="30" fillId="26" borderId="126" xfId="10" applyNumberFormat="1" applyFont="1" applyFill="1" applyBorder="1"/>
    <xf numFmtId="4" fontId="84" fillId="0" borderId="137" xfId="10" applyNumberFormat="1" applyFont="1" applyBorder="1" applyProtection="1">
      <protection locked="0"/>
    </xf>
    <xf numFmtId="4" fontId="3" fillId="10" borderId="137" xfId="10" applyNumberFormat="1" applyFill="1" applyBorder="1" applyProtection="1">
      <protection locked="0"/>
    </xf>
    <xf numFmtId="4" fontId="3" fillId="16" borderId="126" xfId="10" applyNumberFormat="1" applyFill="1" applyBorder="1" applyProtection="1">
      <protection locked="0"/>
    </xf>
    <xf numFmtId="4" fontId="3" fillId="16" borderId="166" xfId="10" applyNumberFormat="1" applyFill="1" applyBorder="1" applyProtection="1">
      <protection locked="0"/>
    </xf>
    <xf numFmtId="0" fontId="30" fillId="26" borderId="159" xfId="10" applyFont="1" applyFill="1" applyBorder="1" applyAlignment="1">
      <alignment horizontal="center"/>
    </xf>
    <xf numFmtId="0" fontId="30" fillId="26" borderId="112" xfId="10" applyFont="1" applyFill="1" applyBorder="1" applyAlignment="1">
      <alignment horizontal="center"/>
    </xf>
    <xf numFmtId="0" fontId="30" fillId="26" borderId="148" xfId="10" applyFont="1" applyFill="1" applyBorder="1" applyAlignment="1">
      <alignment horizontal="center"/>
    </xf>
    <xf numFmtId="0" fontId="30" fillId="26" borderId="164" xfId="10" applyFont="1" applyFill="1" applyBorder="1"/>
    <xf numFmtId="0" fontId="30" fillId="26" borderId="165" xfId="10" applyFont="1" applyFill="1" applyBorder="1"/>
    <xf numFmtId="4" fontId="136" fillId="10" borderId="159" xfId="10" applyNumberFormat="1" applyFont="1" applyFill="1" applyBorder="1" applyProtection="1">
      <protection locked="0"/>
    </xf>
    <xf numFmtId="4" fontId="136" fillId="0" borderId="159" xfId="10" applyNumberFormat="1" applyFont="1" applyBorder="1" applyProtection="1">
      <protection locked="0"/>
    </xf>
    <xf numFmtId="4" fontId="136" fillId="10" borderId="112" xfId="10" applyNumberFormat="1" applyFont="1" applyFill="1" applyBorder="1" applyProtection="1">
      <protection locked="0"/>
    </xf>
    <xf numFmtId="4" fontId="137" fillId="0" borderId="159" xfId="10" applyNumberFormat="1" applyFont="1" applyBorder="1" applyProtection="1">
      <protection locked="0"/>
    </xf>
    <xf numFmtId="4" fontId="137" fillId="0" borderId="112" xfId="10" applyNumberFormat="1" applyFont="1" applyBorder="1" applyProtection="1">
      <protection locked="0"/>
    </xf>
    <xf numFmtId="4" fontId="136" fillId="10" borderId="137" xfId="10" applyNumberFormat="1" applyFont="1" applyFill="1" applyBorder="1" applyProtection="1">
      <protection locked="0"/>
    </xf>
    <xf numFmtId="4" fontId="136" fillId="0" borderId="137" xfId="10" applyNumberFormat="1" applyFont="1" applyBorder="1" applyProtection="1">
      <protection locked="0"/>
    </xf>
    <xf numFmtId="4" fontId="136" fillId="10" borderId="126" xfId="10" applyNumberFormat="1" applyFont="1" applyFill="1" applyBorder="1" applyProtection="1">
      <protection locked="0"/>
    </xf>
    <xf numFmtId="4" fontId="137" fillId="10" borderId="159" xfId="10" applyNumberFormat="1" applyFont="1" applyFill="1" applyBorder="1" applyProtection="1">
      <protection locked="0"/>
    </xf>
    <xf numFmtId="4" fontId="137" fillId="10" borderId="112" xfId="10" applyNumberFormat="1" applyFont="1" applyFill="1" applyBorder="1" applyProtection="1">
      <protection locked="0"/>
    </xf>
    <xf numFmtId="4" fontId="137" fillId="16" borderId="112" xfId="10" applyNumberFormat="1" applyFont="1" applyFill="1" applyBorder="1" applyProtection="1">
      <protection locked="0"/>
    </xf>
    <xf numFmtId="4" fontId="137" fillId="0" borderId="137" xfId="10" applyNumberFormat="1" applyFont="1" applyBorder="1" applyProtection="1">
      <protection locked="0"/>
    </xf>
    <xf numFmtId="4" fontId="137" fillId="10" borderId="137" xfId="10" applyNumberFormat="1" applyFont="1" applyFill="1" applyBorder="1" applyProtection="1">
      <protection locked="0"/>
    </xf>
    <xf numFmtId="4" fontId="137" fillId="16" borderId="126" xfId="10" applyNumberFormat="1" applyFont="1" applyFill="1" applyBorder="1" applyProtection="1">
      <protection locked="0"/>
    </xf>
    <xf numFmtId="0" fontId="97" fillId="0" borderId="162" xfId="10" applyFont="1" applyBorder="1" applyAlignment="1">
      <alignment horizontal="right" wrapText="1"/>
    </xf>
    <xf numFmtId="0" fontId="1" fillId="0" borderId="161" xfId="10" applyFont="1" applyBorder="1" applyAlignment="1">
      <alignment wrapText="1"/>
    </xf>
    <xf numFmtId="0" fontId="1" fillId="0" borderId="162" xfId="10" applyFont="1" applyBorder="1" applyAlignment="1">
      <alignment wrapText="1"/>
    </xf>
    <xf numFmtId="0" fontId="97" fillId="0" borderId="163" xfId="10" applyFont="1" applyBorder="1" applyAlignment="1">
      <alignment horizontal="right" wrapText="1"/>
    </xf>
    <xf numFmtId="0" fontId="1" fillId="0" borderId="164" xfId="10" applyFont="1" applyBorder="1"/>
    <xf numFmtId="0" fontId="1" fillId="0" borderId="161" xfId="10" applyFont="1" applyBorder="1"/>
    <xf numFmtId="0" fontId="1" fillId="0" borderId="162" xfId="10" applyFont="1" applyBorder="1"/>
    <xf numFmtId="0" fontId="94" fillId="0" borderId="162" xfId="10" applyFont="1" applyBorder="1" applyAlignment="1">
      <alignment horizontal="right" wrapText="1"/>
    </xf>
    <xf numFmtId="0" fontId="1" fillId="0" borderId="163" xfId="10" applyFont="1" applyBorder="1"/>
    <xf numFmtId="0" fontId="31" fillId="0" borderId="162" xfId="10" applyFont="1" applyBorder="1" applyAlignment="1">
      <alignment horizontal="left"/>
    </xf>
    <xf numFmtId="0" fontId="31" fillId="0" borderId="163" xfId="10" applyFont="1" applyBorder="1" applyAlignment="1">
      <alignment horizontal="left"/>
    </xf>
    <xf numFmtId="0" fontId="31" fillId="0" borderId="162" xfId="10" applyFont="1" applyBorder="1" applyAlignment="1">
      <alignment horizontal="left" wrapText="1"/>
    </xf>
    <xf numFmtId="0" fontId="31" fillId="0" borderId="163" xfId="10" applyFont="1" applyBorder="1" applyAlignment="1">
      <alignment horizontal="left" wrapText="1"/>
    </xf>
    <xf numFmtId="0" fontId="30" fillId="0" borderId="163" xfId="10" applyFont="1" applyBorder="1"/>
    <xf numFmtId="0" fontId="1" fillId="10" borderId="162" xfId="10" applyFont="1" applyFill="1" applyBorder="1"/>
    <xf numFmtId="0" fontId="1" fillId="10" borderId="162" xfId="10" applyFont="1" applyFill="1" applyBorder="1" applyAlignment="1">
      <alignment wrapText="1"/>
    </xf>
    <xf numFmtId="0" fontId="1" fillId="0" borderId="0" xfId="10" applyFont="1"/>
    <xf numFmtId="4" fontId="1" fillId="10" borderId="159" xfId="10" applyNumberFormat="1" applyFont="1" applyFill="1" applyBorder="1" applyProtection="1">
      <protection locked="0"/>
    </xf>
    <xf numFmtId="4" fontId="1" fillId="16" borderId="112" xfId="10" applyNumberFormat="1" applyFont="1" applyFill="1" applyBorder="1" applyProtection="1">
      <protection locked="0"/>
    </xf>
    <xf numFmtId="4" fontId="1" fillId="10" borderId="137" xfId="10" applyNumberFormat="1" applyFont="1" applyFill="1" applyBorder="1" applyProtection="1">
      <protection locked="0"/>
    </xf>
    <xf numFmtId="4" fontId="1" fillId="16" borderId="126" xfId="10" applyNumberFormat="1" applyFont="1" applyFill="1" applyBorder="1" applyProtection="1">
      <protection locked="0"/>
    </xf>
    <xf numFmtId="4" fontId="1" fillId="7" borderId="148" xfId="10" applyNumberFormat="1" applyFont="1" applyFill="1" applyBorder="1"/>
    <xf numFmtId="4" fontId="1" fillId="26" borderId="149" xfId="10" applyNumberFormat="1" applyFont="1" applyFill="1" applyBorder="1"/>
    <xf numFmtId="4" fontId="1" fillId="7" borderId="159" xfId="10" applyNumberFormat="1" applyFont="1" applyFill="1" applyBorder="1"/>
    <xf numFmtId="4" fontId="1" fillId="26" borderId="112" xfId="10" applyNumberFormat="1" applyFont="1" applyFill="1" applyBorder="1"/>
    <xf numFmtId="3" fontId="1" fillId="0" borderId="0" xfId="10" applyNumberFormat="1" applyFont="1"/>
    <xf numFmtId="0" fontId="1" fillId="12" borderId="164" xfId="10" applyFont="1" applyFill="1" applyBorder="1"/>
    <xf numFmtId="0" fontId="1" fillId="0" borderId="159" xfId="0" applyFont="1" applyBorder="1" applyAlignment="1" applyProtection="1">
      <alignment horizontal="center" vertical="center"/>
      <protection locked="0"/>
    </xf>
    <xf numFmtId="1" fontId="1" fillId="0" borderId="159" xfId="0" applyNumberFormat="1" applyFont="1" applyBorder="1" applyAlignment="1" applyProtection="1">
      <alignment horizontal="center" vertical="center"/>
      <protection locked="0"/>
    </xf>
    <xf numFmtId="0" fontId="1" fillId="0" borderId="137" xfId="0" applyFont="1" applyBorder="1" applyAlignment="1" applyProtection="1">
      <alignment horizontal="center" vertical="center"/>
      <protection locked="0"/>
    </xf>
    <xf numFmtId="1" fontId="1" fillId="0" borderId="137" xfId="0" applyNumberFormat="1" applyFont="1" applyBorder="1" applyAlignment="1" applyProtection="1">
      <alignment horizontal="center" vertical="center"/>
      <protection locked="0"/>
    </xf>
    <xf numFmtId="0" fontId="1" fillId="0" borderId="0" xfId="0" applyFont="1" applyAlignment="1">
      <alignment horizontal="center" vertical="center"/>
    </xf>
    <xf numFmtId="1" fontId="1" fillId="0" borderId="0" xfId="0" applyNumberFormat="1" applyFont="1" applyAlignment="1">
      <alignment horizontal="center" vertical="center"/>
    </xf>
    <xf numFmtId="0" fontId="1" fillId="0" borderId="0" xfId="10" applyFont="1" applyAlignment="1">
      <alignment horizontal="center" vertical="top" wrapText="1"/>
    </xf>
    <xf numFmtId="0" fontId="1" fillId="16" borderId="151" xfId="12" applyFont="1" applyFill="1" applyBorder="1" applyAlignment="1">
      <alignment vertical="top" wrapText="1"/>
    </xf>
    <xf numFmtId="0" fontId="1" fillId="16" borderId="150" xfId="12" applyFont="1" applyFill="1" applyBorder="1" applyAlignment="1">
      <alignment wrapText="1"/>
    </xf>
    <xf numFmtId="0" fontId="1" fillId="16" borderId="150" xfId="12" applyFont="1" applyFill="1" applyBorder="1" applyAlignment="1">
      <alignment vertical="center" wrapText="1"/>
    </xf>
    <xf numFmtId="0" fontId="1" fillId="16" borderId="150" xfId="12" applyFont="1" applyFill="1" applyBorder="1" applyAlignment="1">
      <alignment vertical="top" wrapText="1"/>
    </xf>
    <xf numFmtId="0" fontId="1" fillId="16" borderId="151" xfId="12" applyFont="1" applyFill="1" applyBorder="1" applyAlignment="1">
      <alignment vertical="center" wrapText="1"/>
    </xf>
    <xf numFmtId="0" fontId="1" fillId="16" borderId="157" xfId="12" applyFont="1" applyFill="1" applyBorder="1" applyAlignment="1">
      <alignment vertical="center" wrapText="1"/>
    </xf>
    <xf numFmtId="0" fontId="138" fillId="0" borderId="0" xfId="1" applyFont="1"/>
    <xf numFmtId="0" fontId="116" fillId="0" borderId="0" xfId="0" applyFont="1" applyAlignment="1">
      <alignment horizontal="center" vertical="center"/>
    </xf>
    <xf numFmtId="0" fontId="139" fillId="0" borderId="0" xfId="1" applyFont="1" applyAlignment="1">
      <alignment horizontal="center" vertical="center" wrapText="1"/>
    </xf>
    <xf numFmtId="0" fontId="140" fillId="0" borderId="0" xfId="1" applyFont="1"/>
    <xf numFmtId="0" fontId="50" fillId="16" borderId="159" xfId="1" applyFont="1" applyFill="1" applyBorder="1" applyAlignment="1">
      <alignment horizontal="left" vertical="center"/>
    </xf>
    <xf numFmtId="0" fontId="60" fillId="9" borderId="108" xfId="1" applyFont="1" applyFill="1" applyBorder="1" applyAlignment="1" applyProtection="1">
      <alignment horizontal="center" vertical="center"/>
      <protection locked="0"/>
    </xf>
    <xf numFmtId="0" fontId="60" fillId="9" borderId="170" xfId="1" applyFont="1" applyFill="1" applyBorder="1" applyAlignment="1" applyProtection="1">
      <alignment horizontal="center" vertical="center"/>
      <protection locked="0"/>
    </xf>
    <xf numFmtId="0" fontId="42" fillId="18" borderId="159" xfId="1" applyFont="1" applyFill="1" applyBorder="1" applyAlignment="1">
      <alignment horizontal="center" vertical="center"/>
    </xf>
    <xf numFmtId="1" fontId="48" fillId="0" borderId="0" xfId="1" applyNumberFormat="1" applyFont="1" applyAlignment="1">
      <alignment horizontal="center" vertical="center"/>
    </xf>
    <xf numFmtId="2" fontId="50" fillId="0" borderId="0" xfId="1" applyNumberFormat="1" applyFont="1" applyAlignment="1">
      <alignment horizontal="center" vertical="center"/>
    </xf>
    <xf numFmtId="0" fontId="60" fillId="9" borderId="159" xfId="1" applyFont="1" applyFill="1" applyBorder="1" applyAlignment="1" applyProtection="1">
      <alignment horizontal="center" vertical="center"/>
      <protection locked="0"/>
    </xf>
    <xf numFmtId="0" fontId="89" fillId="0" borderId="0" xfId="0" applyFont="1" applyAlignment="1">
      <alignment horizontal="center" vertical="center"/>
    </xf>
    <xf numFmtId="0" fontId="131" fillId="24" borderId="0" xfId="13" applyFill="1" applyAlignment="1">
      <alignment horizontal="center" vertical="center" wrapText="1"/>
    </xf>
    <xf numFmtId="0" fontId="125" fillId="24" borderId="0" xfId="1" applyFont="1" applyFill="1" applyAlignment="1">
      <alignment horizontal="center" vertical="center" wrapText="1"/>
    </xf>
    <xf numFmtId="0" fontId="126" fillId="24" borderId="0" xfId="1" applyFont="1" applyFill="1" applyAlignment="1">
      <alignment horizontal="center" vertical="center" wrapText="1"/>
    </xf>
    <xf numFmtId="0" fontId="134" fillId="0" borderId="0" xfId="1" applyFont="1" applyAlignment="1">
      <alignment horizontal="center" vertical="center"/>
    </xf>
    <xf numFmtId="0" fontId="134" fillId="11" borderId="0" xfId="1" applyFont="1" applyFill="1" applyAlignment="1">
      <alignment horizontal="center" vertical="center" wrapText="1"/>
    </xf>
    <xf numFmtId="0" fontId="134" fillId="11" borderId="0" xfId="1" applyFont="1" applyFill="1" applyAlignment="1">
      <alignment horizontal="center" vertical="center"/>
    </xf>
    <xf numFmtId="0" fontId="50" fillId="0" borderId="0" xfId="0" applyFont="1" applyAlignment="1">
      <alignment horizontal="center" vertical="center"/>
    </xf>
    <xf numFmtId="10" fontId="60" fillId="9" borderId="159" xfId="4" applyNumberFormat="1" applyFont="1" applyFill="1" applyBorder="1" applyAlignment="1" applyProtection="1">
      <alignment horizontal="center" vertical="center"/>
      <protection locked="0"/>
    </xf>
    <xf numFmtId="10" fontId="60" fillId="9" borderId="108" xfId="4" applyNumberFormat="1" applyFont="1" applyFill="1" applyBorder="1" applyAlignment="1" applyProtection="1">
      <alignment horizontal="center" vertical="center"/>
      <protection locked="0"/>
    </xf>
    <xf numFmtId="14" fontId="135" fillId="0" borderId="0" xfId="1" applyNumberFormat="1" applyFont="1" applyAlignment="1">
      <alignment horizontal="center" vertical="center" wrapText="1"/>
    </xf>
    <xf numFmtId="0" fontId="60" fillId="9" borderId="137" xfId="4" applyFont="1" applyFill="1" applyBorder="1" applyAlignment="1" applyProtection="1">
      <alignment horizontal="center" vertical="center"/>
      <protection locked="0"/>
    </xf>
    <xf numFmtId="0" fontId="60" fillId="9" borderId="126" xfId="4" applyFont="1" applyFill="1" applyBorder="1" applyAlignment="1" applyProtection="1">
      <alignment horizontal="center" vertical="center"/>
      <protection locked="0"/>
    </xf>
    <xf numFmtId="0" fontId="50" fillId="16" borderId="137" xfId="1" applyFont="1" applyFill="1" applyBorder="1" applyAlignment="1">
      <alignment horizontal="left" vertical="center" wrapText="1"/>
    </xf>
    <xf numFmtId="0" fontId="40" fillId="19" borderId="107" xfId="1" applyFont="1" applyFill="1" applyBorder="1" applyAlignment="1">
      <alignment horizontal="center" vertical="center"/>
    </xf>
    <xf numFmtId="0" fontId="40" fillId="19" borderId="102" xfId="1" applyFont="1" applyFill="1" applyBorder="1" applyAlignment="1">
      <alignment horizontal="center" vertical="center"/>
    </xf>
    <xf numFmtId="0" fontId="40" fillId="19" borderId="114" xfId="1" applyFont="1" applyFill="1" applyBorder="1" applyAlignment="1">
      <alignment horizontal="center" vertical="center"/>
    </xf>
    <xf numFmtId="0" fontId="13" fillId="0" borderId="108" xfId="1" applyFont="1" applyBorder="1" applyAlignment="1" applyProtection="1">
      <alignment horizontal="center" vertical="center"/>
      <protection locked="0"/>
    </xf>
    <xf numFmtId="0" fontId="51" fillId="0" borderId="123" xfId="0" applyFont="1" applyBorder="1" applyAlignment="1" applyProtection="1">
      <alignment horizontal="center" vertical="center"/>
      <protection locked="0"/>
    </xf>
    <xf numFmtId="0" fontId="69" fillId="0" borderId="96" xfId="1" applyFont="1" applyBorder="1" applyAlignment="1" applyProtection="1">
      <alignment horizontal="center" vertical="center"/>
      <protection locked="0"/>
    </xf>
    <xf numFmtId="0" fontId="49" fillId="0" borderId="115" xfId="0" applyFont="1" applyBorder="1" applyAlignment="1" applyProtection="1">
      <alignment horizontal="center" vertical="center"/>
      <protection locked="0"/>
    </xf>
    <xf numFmtId="0" fontId="69" fillId="0" borderId="113" xfId="1" applyFont="1" applyBorder="1" applyAlignment="1" applyProtection="1">
      <alignment horizontal="center" vertical="center"/>
      <protection locked="0"/>
    </xf>
    <xf numFmtId="0" fontId="49" fillId="0" borderId="97" xfId="0" applyFont="1" applyBorder="1" applyAlignment="1" applyProtection="1">
      <alignment horizontal="center" vertical="center"/>
      <protection locked="0"/>
    </xf>
    <xf numFmtId="0" fontId="49" fillId="0" borderId="100" xfId="0" applyFont="1" applyBorder="1" applyAlignment="1" applyProtection="1">
      <alignment horizontal="center" vertical="center"/>
      <protection locked="0"/>
    </xf>
    <xf numFmtId="0" fontId="17" fillId="5" borderId="68" xfId="1" applyFont="1" applyFill="1" applyBorder="1" applyAlignment="1">
      <alignment horizontal="center" vertical="center"/>
    </xf>
    <xf numFmtId="0" fontId="17" fillId="5" borderId="66" xfId="1" applyFont="1" applyFill="1" applyBorder="1" applyAlignment="1">
      <alignment horizontal="center" vertical="center"/>
    </xf>
    <xf numFmtId="0" fontId="10" fillId="5" borderId="66" xfId="1" applyFont="1" applyFill="1" applyBorder="1" applyAlignment="1">
      <alignment horizontal="center" wrapText="1"/>
    </xf>
    <xf numFmtId="0" fontId="6" fillId="0" borderId="67" xfId="1" applyBorder="1" applyAlignment="1">
      <alignment horizontal="center"/>
    </xf>
    <xf numFmtId="0" fontId="129" fillId="24" borderId="0" xfId="0" applyFont="1" applyFill="1" applyAlignment="1">
      <alignment horizontal="center" vertical="center"/>
    </xf>
    <xf numFmtId="0" fontId="113" fillId="7" borderId="0" xfId="10" applyFont="1" applyFill="1" applyAlignment="1">
      <alignment horizontal="center"/>
    </xf>
    <xf numFmtId="0" fontId="132" fillId="25" borderId="96" xfId="10" applyFont="1" applyFill="1" applyBorder="1" applyAlignment="1">
      <alignment horizontal="center" vertical="center" wrapText="1"/>
    </xf>
    <xf numFmtId="0" fontId="132" fillId="25" borderId="100" xfId="10" applyFont="1" applyFill="1" applyBorder="1" applyAlignment="1">
      <alignment horizontal="center" vertical="center" wrapText="1"/>
    </xf>
    <xf numFmtId="0" fontId="132" fillId="25" borderId="102" xfId="10" applyFont="1" applyFill="1" applyBorder="1" applyAlignment="1">
      <alignment horizontal="center" vertical="center" wrapText="1"/>
    </xf>
    <xf numFmtId="0" fontId="132" fillId="25" borderId="115" xfId="10" applyFont="1" applyFill="1" applyBorder="1" applyAlignment="1">
      <alignment horizontal="center" vertical="center" wrapText="1"/>
    </xf>
    <xf numFmtId="0" fontId="52" fillId="12" borderId="161" xfId="10" applyFont="1" applyFill="1" applyBorder="1" applyAlignment="1">
      <alignment horizontal="center"/>
    </xf>
    <xf numFmtId="0" fontId="52" fillId="12" borderId="148" xfId="10" applyFont="1" applyFill="1" applyBorder="1" applyAlignment="1">
      <alignment horizontal="center"/>
    </xf>
    <xf numFmtId="0" fontId="52" fillId="12" borderId="149" xfId="10" applyFont="1" applyFill="1" applyBorder="1" applyAlignment="1">
      <alignment horizontal="center"/>
    </xf>
    <xf numFmtId="0" fontId="52" fillId="12" borderId="169" xfId="10" applyFont="1" applyFill="1" applyBorder="1" applyAlignment="1">
      <alignment horizontal="center"/>
    </xf>
    <xf numFmtId="0" fontId="52" fillId="12" borderId="71" xfId="10" applyFont="1" applyFill="1" applyBorder="1" applyAlignment="1">
      <alignment horizontal="center"/>
    </xf>
    <xf numFmtId="0" fontId="52" fillId="12" borderId="72" xfId="10" applyFont="1" applyFill="1" applyBorder="1" applyAlignment="1">
      <alignment horizontal="center"/>
    </xf>
    <xf numFmtId="0" fontId="132" fillId="25" borderId="146" xfId="10" applyFont="1" applyFill="1" applyBorder="1" applyAlignment="1">
      <alignment horizontal="center" vertical="center" wrapText="1"/>
    </xf>
    <xf numFmtId="0" fontId="132" fillId="25" borderId="79" xfId="10" applyFont="1" applyFill="1" applyBorder="1" applyAlignment="1">
      <alignment horizontal="center" vertical="center" wrapText="1"/>
    </xf>
    <xf numFmtId="0" fontId="47" fillId="0" borderId="159" xfId="0" applyFont="1" applyBorder="1" applyAlignment="1">
      <alignment horizontal="center" vertical="center" wrapText="1"/>
    </xf>
    <xf numFmtId="0" fontId="47" fillId="0" borderId="169" xfId="0" applyFont="1" applyBorder="1" applyAlignment="1">
      <alignment horizontal="center" vertical="center" wrapText="1"/>
    </xf>
    <xf numFmtId="0" fontId="47" fillId="0" borderId="71" xfId="0" applyFont="1" applyBorder="1" applyAlignment="1">
      <alignment horizontal="center" vertical="center" wrapText="1"/>
    </xf>
    <xf numFmtId="0" fontId="47" fillId="0" borderId="72" xfId="0" applyFont="1" applyBorder="1" applyAlignment="1">
      <alignment horizontal="center" vertical="center" wrapText="1"/>
    </xf>
    <xf numFmtId="0" fontId="133" fillId="24" borderId="171" xfId="0" applyFont="1" applyFill="1" applyBorder="1" applyAlignment="1">
      <alignment horizontal="center" vertical="center"/>
    </xf>
    <xf numFmtId="0" fontId="133" fillId="24" borderId="69" xfId="0" applyFont="1" applyFill="1" applyBorder="1" applyAlignment="1">
      <alignment horizontal="center" vertical="center"/>
    </xf>
    <xf numFmtId="0" fontId="42" fillId="21" borderId="169" xfId="0" applyFont="1" applyFill="1" applyBorder="1" applyAlignment="1">
      <alignment horizontal="center" vertical="center" wrapText="1"/>
    </xf>
    <xf numFmtId="0" fontId="42" fillId="21" borderId="71" xfId="0" applyFont="1" applyFill="1" applyBorder="1" applyAlignment="1">
      <alignment horizontal="center" vertical="center" wrapText="1"/>
    </xf>
    <xf numFmtId="0" fontId="42" fillId="21" borderId="72" xfId="0" applyFont="1" applyFill="1" applyBorder="1" applyAlignment="1">
      <alignment horizontal="center" vertical="center" wrapText="1"/>
    </xf>
    <xf numFmtId="0" fontId="58" fillId="21" borderId="161" xfId="0" applyFont="1" applyFill="1" applyBorder="1" applyAlignment="1">
      <alignment horizontal="left" vertical="center"/>
    </xf>
    <xf numFmtId="0" fontId="58" fillId="21" borderId="148" xfId="0" applyFont="1" applyFill="1" applyBorder="1" applyAlignment="1">
      <alignment horizontal="left" vertical="center"/>
    </xf>
    <xf numFmtId="0" fontId="58" fillId="21" borderId="149" xfId="0" applyFont="1" applyFill="1" applyBorder="1" applyAlignment="1">
      <alignment horizontal="left" vertical="center"/>
    </xf>
    <xf numFmtId="0" fontId="37" fillId="0" borderId="162" xfId="0" applyFont="1" applyBorder="1" applyAlignment="1">
      <alignment horizontal="left" vertical="center" wrapText="1"/>
    </xf>
    <xf numFmtId="0" fontId="37" fillId="0" borderId="159" xfId="0" applyFont="1" applyBorder="1" applyAlignment="1">
      <alignment horizontal="left" vertical="center" wrapText="1"/>
    </xf>
    <xf numFmtId="0" fontId="81" fillId="20" borderId="169" xfId="10" applyFont="1" applyFill="1" applyBorder="1" applyAlignment="1">
      <alignment horizontal="center" vertical="center" wrapText="1"/>
    </xf>
    <xf numFmtId="0" fontId="81" fillId="20" borderId="71" xfId="10" applyFont="1" applyFill="1" applyBorder="1" applyAlignment="1">
      <alignment horizontal="center" vertical="center" wrapText="1"/>
    </xf>
    <xf numFmtId="0" fontId="81" fillId="20" borderId="72" xfId="10" applyFont="1" applyFill="1" applyBorder="1" applyAlignment="1">
      <alignment horizontal="center" vertical="center" wrapText="1"/>
    </xf>
    <xf numFmtId="0" fontId="37" fillId="10" borderId="162" xfId="0" applyFont="1" applyFill="1" applyBorder="1" applyAlignment="1">
      <alignment horizontal="left" vertical="top" wrapText="1"/>
    </xf>
    <xf numFmtId="0" fontId="37" fillId="10" borderId="159" xfId="0" applyFont="1" applyFill="1" applyBorder="1" applyAlignment="1">
      <alignment horizontal="left" vertical="top" wrapText="1"/>
    </xf>
    <xf numFmtId="0" fontId="56" fillId="13" borderId="161" xfId="1" applyFont="1" applyFill="1" applyBorder="1" applyAlignment="1">
      <alignment horizontal="left" vertical="center"/>
    </xf>
    <xf numFmtId="0" fontId="56" fillId="13" borderId="148" xfId="1" applyFont="1" applyFill="1" applyBorder="1" applyAlignment="1">
      <alignment horizontal="left" vertical="center"/>
    </xf>
    <xf numFmtId="0" fontId="56" fillId="13" borderId="149" xfId="1" applyFont="1" applyFill="1" applyBorder="1" applyAlignment="1">
      <alignment horizontal="left" vertical="center"/>
    </xf>
    <xf numFmtId="0" fontId="37" fillId="0" borderId="113" xfId="0" applyFont="1" applyBorder="1" applyAlignment="1">
      <alignment horizontal="left" vertical="center" wrapText="1"/>
    </xf>
    <xf numFmtId="0" fontId="37" fillId="0" borderId="97" xfId="0" applyFont="1" applyBorder="1" applyAlignment="1">
      <alignment horizontal="left" vertical="center" wrapText="1"/>
    </xf>
    <xf numFmtId="0" fontId="37" fillId="0" borderId="136" xfId="0" applyFont="1" applyBorder="1" applyAlignment="1">
      <alignment horizontal="left" vertical="center" wrapText="1"/>
    </xf>
    <xf numFmtId="0" fontId="37" fillId="0" borderId="139" xfId="0" applyFont="1" applyBorder="1" applyAlignment="1">
      <alignment horizontal="left" vertical="top" wrapText="1"/>
    </xf>
    <xf numFmtId="0" fontId="37" fillId="0" borderId="102" xfId="0" applyFont="1" applyBorder="1" applyAlignment="1">
      <alignment horizontal="left" vertical="top" wrapText="1"/>
    </xf>
    <xf numFmtId="0" fontId="37" fillId="0" borderId="147" xfId="0" applyFont="1" applyBorder="1" applyAlignment="1">
      <alignment horizontal="left" vertical="top" wrapText="1"/>
    </xf>
    <xf numFmtId="0" fontId="58" fillId="21" borderId="158" xfId="0" applyFont="1" applyFill="1" applyBorder="1" applyAlignment="1">
      <alignment horizontal="left" vertical="center"/>
    </xf>
    <xf numFmtId="0" fontId="58" fillId="21" borderId="103" xfId="0" applyFont="1" applyFill="1" applyBorder="1" applyAlignment="1">
      <alignment horizontal="left" vertical="center"/>
    </xf>
    <xf numFmtId="0" fontId="58" fillId="21" borderId="172" xfId="0" applyFont="1" applyFill="1" applyBorder="1" applyAlignment="1">
      <alignment horizontal="left" vertical="center"/>
    </xf>
    <xf numFmtId="0" fontId="37" fillId="10" borderId="163" xfId="0" applyFont="1" applyFill="1" applyBorder="1" applyAlignment="1">
      <alignment horizontal="left" vertical="top" wrapText="1"/>
    </xf>
    <xf numFmtId="0" fontId="37" fillId="10" borderId="137" xfId="0" applyFont="1" applyFill="1" applyBorder="1" applyAlignment="1">
      <alignment horizontal="left" vertical="top" wrapText="1"/>
    </xf>
    <xf numFmtId="0" fontId="0" fillId="7" borderId="160" xfId="0" applyFill="1" applyBorder="1" applyAlignment="1" applyProtection="1">
      <alignment horizontal="center" vertical="top" wrapText="1"/>
      <protection locked="0"/>
    </xf>
    <xf numFmtId="0" fontId="0" fillId="7" borderId="100" xfId="0" applyFill="1" applyBorder="1" applyAlignment="1" applyProtection="1">
      <alignment horizontal="center" vertical="top" wrapText="1"/>
      <protection locked="0"/>
    </xf>
    <xf numFmtId="0" fontId="0" fillId="7" borderId="115" xfId="0" applyFill="1" applyBorder="1" applyAlignment="1" applyProtection="1">
      <alignment horizontal="center" vertical="top" wrapText="1"/>
      <protection locked="0"/>
    </xf>
    <xf numFmtId="0" fontId="0" fillId="7" borderId="75" xfId="0" applyFill="1" applyBorder="1" applyAlignment="1" applyProtection="1">
      <alignment horizontal="center" vertical="top" wrapText="1"/>
      <protection locked="0"/>
    </xf>
    <xf numFmtId="0" fontId="0" fillId="7" borderId="0" xfId="0" applyFill="1" applyAlignment="1" applyProtection="1">
      <alignment horizontal="center" vertical="top" wrapText="1"/>
      <protection locked="0"/>
    </xf>
    <xf numFmtId="0" fontId="0" fillId="7" borderId="77" xfId="0" applyFill="1" applyBorder="1" applyAlignment="1" applyProtection="1">
      <alignment horizontal="center" vertical="top" wrapText="1"/>
      <protection locked="0"/>
    </xf>
    <xf numFmtId="0" fontId="0" fillId="7" borderId="146" xfId="0" applyFill="1" applyBorder="1" applyAlignment="1" applyProtection="1">
      <alignment horizontal="center" vertical="top" wrapText="1"/>
      <protection locked="0"/>
    </xf>
    <xf numFmtId="0" fontId="0" fillId="7" borderId="79" xfId="0" applyFill="1" applyBorder="1" applyAlignment="1" applyProtection="1">
      <alignment horizontal="center" vertical="top" wrapText="1"/>
      <protection locked="0"/>
    </xf>
    <xf numFmtId="0" fontId="0" fillId="7" borderId="80" xfId="0" applyFill="1" applyBorder="1" applyAlignment="1" applyProtection="1">
      <alignment horizontal="center" vertical="top" wrapText="1"/>
      <protection locked="0"/>
    </xf>
    <xf numFmtId="0" fontId="78" fillId="20" borderId="158" xfId="0" applyFont="1" applyFill="1" applyBorder="1" applyAlignment="1">
      <alignment horizontal="left" vertical="center"/>
    </xf>
    <xf numFmtId="0" fontId="78" fillId="20" borderId="103" xfId="0" applyFont="1" applyFill="1" applyBorder="1" applyAlignment="1">
      <alignment horizontal="left" vertical="center"/>
    </xf>
    <xf numFmtId="0" fontId="78" fillId="20" borderId="116" xfId="0" applyFont="1" applyFill="1" applyBorder="1" applyAlignment="1">
      <alignment horizontal="left" vertical="center"/>
    </xf>
    <xf numFmtId="0" fontId="37" fillId="0" borderId="0" xfId="1" applyFont="1" applyAlignment="1">
      <alignment horizontal="left" vertical="center" wrapText="1"/>
    </xf>
    <xf numFmtId="0" fontId="91" fillId="12" borderId="96" xfId="12" applyFont="1" applyFill="1" applyBorder="1" applyAlignment="1">
      <alignment horizontal="center" vertical="center"/>
    </xf>
    <xf numFmtId="0" fontId="91" fillId="12" borderId="100" xfId="12" applyFont="1" applyFill="1" applyBorder="1" applyAlignment="1">
      <alignment horizontal="center" vertical="center"/>
    </xf>
    <xf numFmtId="0" fontId="91" fillId="12" borderId="70" xfId="12" applyFont="1" applyFill="1" applyBorder="1" applyAlignment="1">
      <alignment horizontal="center" vertical="center"/>
    </xf>
    <xf numFmtId="0" fontId="91" fillId="12" borderId="0" xfId="12" applyFont="1" applyFill="1" applyAlignment="1">
      <alignment horizontal="center" vertical="center"/>
    </xf>
    <xf numFmtId="0" fontId="81" fillId="12" borderId="155" xfId="12" applyFont="1" applyFill="1" applyBorder="1" applyAlignment="1">
      <alignment horizontal="center"/>
    </xf>
    <xf numFmtId="0" fontId="81" fillId="12" borderId="152" xfId="12" applyFont="1" applyFill="1" applyBorder="1" applyAlignment="1">
      <alignment horizontal="center"/>
    </xf>
    <xf numFmtId="0" fontId="81" fillId="12" borderId="95" xfId="12" applyFont="1" applyFill="1" applyBorder="1" applyAlignment="1">
      <alignment horizontal="center"/>
    </xf>
    <xf numFmtId="0" fontId="81" fillId="12" borderId="153" xfId="12" applyFont="1" applyFill="1" applyBorder="1" applyAlignment="1">
      <alignment horizontal="center"/>
    </xf>
  </cellXfs>
  <cellStyles count="14">
    <cellStyle name="Excel Built-in Normal" xfId="1" xr:uid="{00000000-0005-0000-0000-000000000000}"/>
    <cellStyle name="Excel Built-in Normal 2" xfId="9" xr:uid="{97492371-4476-4ED7-BB51-405320158F7A}"/>
    <cellStyle name="Excel Built-in RowLevel_3" xfId="8" xr:uid="{8FA822E5-0B16-48EA-B08F-BC9DC790FB14}"/>
    <cellStyle name="Lien hypertexte" xfId="13" builtinId="8"/>
    <cellStyle name="Milliers" xfId="2" builtinId="3"/>
    <cellStyle name="Milliers 2" xfId="7" xr:uid="{00000000-0005-0000-0000-000003000000}"/>
    <cellStyle name="Milliers 2 2" xfId="11" xr:uid="{9BFF1919-43F8-4A14-A2AA-663B96E5841A}"/>
    <cellStyle name="Normal" xfId="0" builtinId="0"/>
    <cellStyle name="Normal 2" xfId="3" xr:uid="{00000000-0005-0000-0000-000005000000}"/>
    <cellStyle name="Normal 3" xfId="6" xr:uid="{00000000-0005-0000-0000-000006000000}"/>
    <cellStyle name="Normal 3 2" xfId="10" xr:uid="{543F266A-CF37-4FBD-BF9B-7EAFCB298A08}"/>
    <cellStyle name="Normal 4" xfId="12" xr:uid="{3972CDAE-CCC5-44D9-BBA3-41EFABC150CF}"/>
    <cellStyle name="Pourcentage" xfId="4" builtinId="5"/>
    <cellStyle name="Pourcentage 2" xfId="5" xr:uid="{00000000-0005-0000-0000-000008000000}"/>
  </cellStyles>
  <dxfs count="10">
    <dxf>
      <font>
        <color rgb="FFC00000"/>
      </font>
    </dxf>
    <dxf>
      <font>
        <color rgb="FFC00000"/>
      </font>
    </dxf>
    <dxf>
      <font>
        <color rgb="FFC00000"/>
      </font>
      <fill>
        <patternFill patternType="none">
          <bgColor auto="1"/>
        </patternFill>
      </fill>
    </dxf>
    <dxf>
      <font>
        <color rgb="FFC00000"/>
      </font>
    </dxf>
    <dxf>
      <font>
        <color rgb="FFC00000"/>
      </font>
    </dxf>
    <dxf>
      <font>
        <color rgb="FFC00000"/>
      </font>
    </dxf>
    <dxf>
      <font>
        <color rgb="FF006100"/>
      </font>
      <fill>
        <patternFill>
          <bgColor rgb="FFC6EFCE"/>
        </patternFill>
      </fill>
    </dxf>
    <dxf>
      <font>
        <color rgb="FF9C0006"/>
      </font>
      <fill>
        <patternFill>
          <bgColor rgb="FFFFC7CE"/>
        </patternFill>
      </fill>
    </dxf>
    <dxf>
      <font>
        <color rgb="FFFF0000"/>
      </font>
    </dxf>
    <dxf>
      <fill>
        <patternFill patternType="lightUp"/>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77933C"/>
      <rgbColor rgb="00800080"/>
      <rgbColor rgb="00008080"/>
      <rgbColor rgb="00C0C0C0"/>
      <rgbColor rgb="00808080"/>
      <rgbColor rgb="00878787"/>
      <rgbColor rgb="00993366"/>
      <rgbColor rgb="00FFFFCC"/>
      <rgbColor rgb="00DBEEF4"/>
      <rgbColor rgb="00660066"/>
      <rgbColor rgb="00FF8080"/>
      <rgbColor rgb="000066CC"/>
      <rgbColor rgb="00CDCDCD"/>
      <rgbColor rgb="00000080"/>
      <rgbColor rgb="00FF00FF"/>
      <rgbColor rgb="00FFFF00"/>
      <rgbColor rgb="0000FFFF"/>
      <rgbColor rgb="00800080"/>
      <rgbColor rgb="00800000"/>
      <rgbColor rgb="00008080"/>
      <rgbColor rgb="000000FF"/>
      <rgbColor rgb="0000CCFF"/>
      <rgbColor rgb="00E6E0EC"/>
      <rgbColor rgb="00CCFFCC"/>
      <rgbColor rgb="00FFFF99"/>
      <rgbColor rgb="0099CCFF"/>
      <rgbColor rgb="00FF99CC"/>
      <rgbColor rgb="00BFBFBF"/>
      <rgbColor rgb="00C3D69B"/>
      <rgbColor rgb="004F81BD"/>
      <rgbColor rgb="004BACC6"/>
      <rgbColor rgb="0098B855"/>
      <rgbColor rgb="00FFCC00"/>
      <rgbColor rgb="00F79646"/>
      <rgbColor rgb="00E46C0A"/>
      <rgbColor rgb="007D5FA0"/>
      <rgbColor rgb="00969696"/>
      <rgbColor rgb="00003366"/>
      <rgbColor rgb="009BBB59"/>
      <rgbColor rgb="00003300"/>
      <rgbColor rgb="00333300"/>
      <rgbColor rgb="00C0504D"/>
      <rgbColor rgb="00BE4B48"/>
      <rgbColor rgb="008064A2"/>
      <rgbColor rgb="00333333"/>
    </indexedColors>
    <mruColors>
      <color rgb="FFC1B498"/>
      <color rgb="FF51AFBE"/>
      <color rgb="FF000066"/>
      <color rgb="FF202866"/>
      <color rgb="FF98BF13"/>
      <color rgb="FFF18F1D"/>
      <color rgb="FFD11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'Précision modèle économique'!$U$3</c:f>
              <c:strCache>
                <c:ptCount val="1"/>
                <c:pt idx="0">
                  <c:v>0</c:v>
                </c:pt>
              </c:strCache>
            </c:strRef>
          </c:tx>
          <c:spPr>
            <a:ln w="28575" cap="rnd">
              <a:solidFill>
                <a:schemeClr val="accent2"/>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économique'!$V$3:$Y$3</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1-1653-4A35-BB2A-D211BF952568}"/>
            </c:ext>
          </c:extLst>
        </c:ser>
        <c:ser>
          <c:idx val="2"/>
          <c:order val="2"/>
          <c:tx>
            <c:strRef>
              <c:f>'Précision modèle économique'!$U$4</c:f>
              <c:strCache>
                <c:ptCount val="1"/>
                <c:pt idx="0">
                  <c:v>0</c:v>
                </c:pt>
              </c:strCache>
            </c:strRef>
          </c:tx>
          <c:spPr>
            <a:ln w="28575" cap="rnd">
              <a:solidFill>
                <a:schemeClr val="accent3"/>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économique'!$V$4:$Y$4</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2-1653-4A35-BB2A-D211BF952568}"/>
            </c:ext>
          </c:extLst>
        </c:ser>
        <c:ser>
          <c:idx val="3"/>
          <c:order val="3"/>
          <c:tx>
            <c:strRef>
              <c:f>'Précision modèle économique'!$U$5</c:f>
              <c:strCache>
                <c:ptCount val="1"/>
                <c:pt idx="0">
                  <c:v>0</c:v>
                </c:pt>
              </c:strCache>
            </c:strRef>
          </c:tx>
          <c:spPr>
            <a:ln w="28575" cap="rnd">
              <a:solidFill>
                <a:schemeClr val="accent4"/>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économique'!$V$5:$Y$5</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3-1653-4A35-BB2A-D211BF952568}"/>
            </c:ext>
          </c:extLst>
        </c:ser>
        <c:ser>
          <c:idx val="4"/>
          <c:order val="4"/>
          <c:tx>
            <c:strRef>
              <c:f>'Précision modèle économique'!$U$6</c:f>
              <c:strCache>
                <c:ptCount val="1"/>
                <c:pt idx="0">
                  <c:v>0</c:v>
                </c:pt>
              </c:strCache>
            </c:strRef>
          </c:tx>
          <c:spPr>
            <a:ln w="28575" cap="rnd">
              <a:solidFill>
                <a:schemeClr val="accent5"/>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économique'!$V$6:$Y$6</c:f>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4-1653-4A35-BB2A-D211BF952568}"/>
            </c:ext>
          </c:extLst>
        </c:ser>
        <c:ser>
          <c:idx val="9"/>
          <c:order val="9"/>
          <c:tx>
            <c:strRef>
              <c:f>'Précision modèle économique'!$U$11</c:f>
              <c:strCache>
                <c:ptCount val="1"/>
                <c:pt idx="0">
                  <c:v>0</c:v>
                </c:pt>
              </c:strCache>
            </c:strRef>
          </c:tx>
          <c:spPr>
            <a:ln w="28575" cap="rnd">
              <a:solidFill>
                <a:schemeClr val="accent4">
                  <a:lumMod val="60000"/>
                </a:schemeClr>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économique'!$V$11:$Y$11</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9-1653-4A35-BB2A-D211BF952568}"/>
            </c:ext>
          </c:extLst>
        </c:ser>
        <c:ser>
          <c:idx val="10"/>
          <c:order val="10"/>
          <c:tx>
            <c:strRef>
              <c:f>'Précision modèle économique'!$U$12</c:f>
              <c:strCache>
                <c:ptCount val="1"/>
                <c:pt idx="0">
                  <c:v>0</c:v>
                </c:pt>
              </c:strCache>
            </c:strRef>
          </c:tx>
          <c:spPr>
            <a:ln w="28575" cap="rnd">
              <a:solidFill>
                <a:schemeClr val="accent5">
                  <a:lumMod val="60000"/>
                </a:schemeClr>
              </a:solidFill>
              <a:round/>
            </a:ln>
            <a:effectLst/>
          </c:spPr>
          <c:marker>
            <c:symbol val="none"/>
          </c:marker>
          <c:cat>
            <c:strRef>
              <c:f>'Précision modèle économique'!$V$1:$Y$1</c:f>
              <c:strCache>
                <c:ptCount val="4"/>
                <c:pt idx="0">
                  <c:v>2021</c:v>
                </c:pt>
                <c:pt idx="1">
                  <c:v>2022</c:v>
                </c:pt>
                <c:pt idx="2">
                  <c:v>2023</c:v>
                </c:pt>
                <c:pt idx="3">
                  <c:v>2024 Prévisionnel</c:v>
                </c:pt>
              </c:strCache>
            </c:strRef>
          </c:cat>
          <c:val>
            <c:numRef>
              <c:f>'Précision modèle économique'!$V$12:$Y$12</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A-1653-4A35-BB2A-D211BF952568}"/>
            </c:ext>
          </c:extLst>
        </c:ser>
        <c:dLbls>
          <c:showLegendKey val="0"/>
          <c:showVal val="0"/>
          <c:showCatName val="0"/>
          <c:showSerName val="0"/>
          <c:showPercent val="0"/>
          <c:showBubbleSize val="0"/>
        </c:dLbls>
        <c:smooth val="0"/>
        <c:axId val="679479599"/>
        <c:axId val="666299471"/>
        <c:extLst>
          <c:ext xmlns:c15="http://schemas.microsoft.com/office/drawing/2012/chart" uri="{02D57815-91ED-43cb-92C2-25804820EDAC}">
            <c15:filteredLineSeries>
              <c15:ser>
                <c:idx val="0"/>
                <c:order val="0"/>
                <c:tx>
                  <c:strRef>
                    <c:extLst>
                      <c:ext uri="{02D57815-91ED-43cb-92C2-25804820EDAC}">
                        <c15:formulaRef>
                          <c15:sqref>'Précision modèle économique'!$U$2</c15:sqref>
                        </c15:formulaRef>
                      </c:ext>
                    </c:extLst>
                    <c:strCache>
                      <c:ptCount val="1"/>
                      <c:pt idx="0">
                        <c:v>Ventes de biens </c:v>
                      </c:pt>
                    </c:strCache>
                  </c:strRef>
                </c:tx>
                <c:spPr>
                  <a:ln w="28575" cap="rnd">
                    <a:solidFill>
                      <a:schemeClr val="accent1"/>
                    </a:solidFill>
                    <a:round/>
                  </a:ln>
                  <a:effectLst/>
                </c:spPr>
                <c:marker>
                  <c:symbol val="none"/>
                </c:marker>
                <c:cat>
                  <c:strRef>
                    <c:extLst>
                      <c:ex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c:ext uri="{02D57815-91ED-43cb-92C2-25804820EDAC}">
                        <c15:formulaRef>
                          <c15:sqref>'Précision modèle économique'!$V$2:$Y$2</c15:sqref>
                        </c15:formulaRef>
                      </c:ext>
                    </c:extLst>
                    <c:numCache>
                      <c:formatCode>General</c:formatCode>
                      <c:ptCount val="4"/>
                    </c:numCache>
                  </c:numRef>
                </c:val>
                <c:smooth val="0"/>
                <c:extLst>
                  <c:ext xmlns:c16="http://schemas.microsoft.com/office/drawing/2014/chart" uri="{C3380CC4-5D6E-409C-BE32-E72D297353CC}">
                    <c16:uniqueId val="{00000000-1653-4A35-BB2A-D211BF95256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'Précision modèle économique'!$U$7</c15:sqref>
                        </c15:formulaRef>
                      </c:ext>
                    </c:extLst>
                    <c:strCache>
                      <c:ptCount val="1"/>
                      <c:pt idx="0">
                        <c:v>…</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économique'!$V$7:$Y$7</c15:sqref>
                        </c15:formulaRef>
                      </c:ext>
                    </c:extLst>
                    <c:numCache>
                      <c:formatCode>General</c:formatCode>
                      <c:ptCount val="4"/>
                      <c:pt idx="0">
                        <c:v>0</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5-1653-4A35-BB2A-D211BF95256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'Précision modèle économique'!$U$8</c15:sqref>
                        </c15:formulaRef>
                      </c:ext>
                    </c:extLst>
                    <c:strCache>
                      <c:ptCount val="1"/>
                      <c:pt idx="0">
                        <c:v>…</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économique'!$V$8:$Y$8</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6-1653-4A35-BB2A-D211BF95256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'Précision modèle économique'!$U$9</c15:sqref>
                        </c15:formulaRef>
                      </c:ext>
                    </c:extLst>
                    <c:strCache>
                      <c:ptCount val="1"/>
                      <c:pt idx="0">
                        <c:v>…</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économique'!$V$9:$Y$9</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7-1653-4A35-BB2A-D211BF95256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'Précision modèle économique'!$U$10</c15:sqref>
                        </c15:formulaRef>
                      </c:ext>
                    </c:extLst>
                    <c:strCache>
                      <c:ptCount val="1"/>
                      <c:pt idx="0">
                        <c:v>Ventes de Prestations et Services</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économique'!$V$10:$Y$10</c15:sqref>
                        </c15:formulaRef>
                      </c:ext>
                    </c:extLst>
                    <c:numCache>
                      <c:formatCode>General</c:formatCode>
                      <c:ptCount val="4"/>
                    </c:numCache>
                  </c:numRef>
                </c:val>
                <c:smooth val="0"/>
                <c:extLst xmlns:c15="http://schemas.microsoft.com/office/drawing/2012/chart">
                  <c:ext xmlns:c16="http://schemas.microsoft.com/office/drawing/2014/chart" uri="{C3380CC4-5D6E-409C-BE32-E72D297353CC}">
                    <c16:uniqueId val="{00000008-1653-4A35-BB2A-D211BF95256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'Précision modèle économique'!$U$13</c15:sqref>
                        </c15:formulaRef>
                      </c:ext>
                    </c:extLst>
                    <c:strCache>
                      <c:ptCount val="1"/>
                      <c:pt idx="0">
                        <c:v>…</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économique'!$V$13:$Y$13</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B-1653-4A35-BB2A-D211BF952568}"/>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'Précision modèle économique'!$U$14</c15:sqref>
                        </c15:formulaRef>
                      </c:ext>
                    </c:extLst>
                    <c:strCache>
                      <c:ptCount val="1"/>
                      <c:pt idx="0">
                        <c:v>…</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économique'!$V$14:$Y$14</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C-1653-4A35-BB2A-D211BF952568}"/>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'Précision modèle économique'!$U$15</c15:sqref>
                        </c15:formulaRef>
                      </c:ext>
                    </c:extLst>
                    <c:strCache>
                      <c:ptCount val="1"/>
                      <c:pt idx="0">
                        <c:v>…</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économique'!$V$15:$Y$15</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D-1653-4A35-BB2A-D211BF952568}"/>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'Précision modèle économique'!$U$16</c15:sqref>
                        </c15:formulaRef>
                      </c:ext>
                    </c:extLst>
                    <c:strCache>
                      <c:ptCount val="1"/>
                      <c:pt idx="0">
                        <c:v>…</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économique'!$V$16:$Y$16</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E-1653-4A35-BB2A-D211BF952568}"/>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'Précision modèle économique'!$U$17</c15:sqref>
                        </c15:formulaRef>
                      </c:ext>
                    </c:extLst>
                    <c:strCache>
                      <c:ptCount val="1"/>
                      <c:pt idx="0">
                        <c:v>…</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économique'!$V$1:$Y$1</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économique'!$V$17:$Y$17</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F-1653-4A35-BB2A-D211BF952568}"/>
                  </c:ext>
                </c:extLst>
              </c15:ser>
            </c15:filteredLineSeries>
          </c:ext>
        </c:extLst>
      </c:lineChart>
      <c:catAx>
        <c:axId val="679479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299471"/>
        <c:crosses val="autoZero"/>
        <c:auto val="1"/>
        <c:lblAlgn val="ctr"/>
        <c:lblOffset val="100"/>
        <c:noMultiLvlLbl val="0"/>
      </c:catAx>
      <c:valAx>
        <c:axId val="666299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479599"/>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'Précision modèle économique'!$V$31</c:f>
              <c:strCache>
                <c:ptCount val="1"/>
                <c:pt idx="0">
                  <c:v>dont fonds européen</c:v>
                </c:pt>
              </c:strCache>
            </c:strRef>
          </c:tx>
          <c:spPr>
            <a:ln w="28575" cap="rnd">
              <a:solidFill>
                <a:schemeClr val="accent2"/>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économique'!$W$31:$Z$31</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1-838B-411A-932D-3772D7070750}"/>
            </c:ext>
          </c:extLst>
        </c:ser>
        <c:ser>
          <c:idx val="2"/>
          <c:order val="2"/>
          <c:tx>
            <c:strRef>
              <c:f>'Précision modèle économique'!$V$32</c:f>
              <c:strCache>
                <c:ptCount val="1"/>
                <c:pt idx="0">
                  <c:v>dont DDETSPP FDI developpement/Consolidation</c:v>
                </c:pt>
              </c:strCache>
            </c:strRef>
          </c:tx>
          <c:spPr>
            <a:ln w="28575" cap="rnd">
              <a:solidFill>
                <a:schemeClr val="accent3"/>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économique'!$W$32:$Z$32</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2-838B-411A-932D-3772D7070750}"/>
            </c:ext>
          </c:extLst>
        </c:ser>
        <c:ser>
          <c:idx val="3"/>
          <c:order val="3"/>
          <c:tx>
            <c:strRef>
              <c:f>'Précision modèle économique'!$V$33</c:f>
              <c:strCache>
                <c:ptCount val="1"/>
                <c:pt idx="0">
                  <c:v>dont Conseil Régional NA</c:v>
                </c:pt>
              </c:strCache>
            </c:strRef>
          </c:tx>
          <c:spPr>
            <a:ln w="28575" cap="rnd">
              <a:solidFill>
                <a:schemeClr val="accent4"/>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économique'!$W$33:$Z$33</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3-838B-411A-932D-3772D7070750}"/>
            </c:ext>
          </c:extLst>
        </c:ser>
        <c:ser>
          <c:idx val="4"/>
          <c:order val="4"/>
          <c:tx>
            <c:strRef>
              <c:f>'Précision modèle économique'!$V$34</c:f>
              <c:strCache>
                <c:ptCount val="1"/>
                <c:pt idx="0">
                  <c:v>dont Conseil Départemental</c:v>
                </c:pt>
              </c:strCache>
            </c:strRef>
          </c:tx>
          <c:spPr>
            <a:ln w="28575" cap="rnd">
              <a:solidFill>
                <a:schemeClr val="accent5"/>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économique'!$W$34:$Z$34</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4-838B-411A-932D-3772D7070750}"/>
            </c:ext>
          </c:extLst>
        </c:ser>
        <c:ser>
          <c:idx val="5"/>
          <c:order val="5"/>
          <c:tx>
            <c:strRef>
              <c:f>'Précision modèle économique'!$V$35</c:f>
              <c:strCache>
                <c:ptCount val="1"/>
                <c:pt idx="0">
                  <c:v>dont Communauté de Communes</c:v>
                </c:pt>
              </c:strCache>
            </c:strRef>
          </c:tx>
          <c:spPr>
            <a:ln w="28575" cap="rnd">
              <a:solidFill>
                <a:schemeClr val="accent6"/>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économique'!$W$35:$Z$35</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5-838B-411A-932D-3772D7070750}"/>
            </c:ext>
          </c:extLst>
        </c:ser>
        <c:ser>
          <c:idx val="6"/>
          <c:order val="6"/>
          <c:tx>
            <c:strRef>
              <c:f>'Précision modèle économique'!$V$36</c:f>
              <c:strCache>
                <c:ptCount val="1"/>
                <c:pt idx="0">
                  <c:v>dont Communes</c:v>
                </c:pt>
              </c:strCache>
            </c:strRef>
          </c:tx>
          <c:spPr>
            <a:ln w="28575" cap="rnd">
              <a:solidFill>
                <a:schemeClr val="accent1">
                  <a:lumMod val="60000"/>
                </a:schemeClr>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économique'!$W$36:$Z$36</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6-838B-411A-932D-3772D7070750}"/>
            </c:ext>
          </c:extLst>
        </c:ser>
        <c:ser>
          <c:idx val="7"/>
          <c:order val="7"/>
          <c:tx>
            <c:strRef>
              <c:f>'Précision modèle économique'!$V$37</c:f>
              <c:strCache>
                <c:ptCount val="1"/>
                <c:pt idx="0">
                  <c:v>dont Fondations et fonds privés</c:v>
                </c:pt>
              </c:strCache>
            </c:strRef>
          </c:tx>
          <c:spPr>
            <a:ln w="28575" cap="rnd">
              <a:solidFill>
                <a:schemeClr val="accent2">
                  <a:lumMod val="60000"/>
                </a:schemeClr>
              </a:solidFill>
              <a:round/>
            </a:ln>
            <a:effectLst/>
          </c:spPr>
          <c:marker>
            <c:symbol val="none"/>
          </c:marker>
          <c:cat>
            <c:strRef>
              <c:f>'Précision modèle économique'!$W$29:$Z$29</c:f>
              <c:strCache>
                <c:ptCount val="4"/>
                <c:pt idx="0">
                  <c:v>2021</c:v>
                </c:pt>
                <c:pt idx="1">
                  <c:v>2022</c:v>
                </c:pt>
                <c:pt idx="2">
                  <c:v>2023</c:v>
                </c:pt>
                <c:pt idx="3">
                  <c:v>2024 Prévisionnel</c:v>
                </c:pt>
              </c:strCache>
            </c:strRef>
          </c:cat>
          <c:val>
            <c:numRef>
              <c:f>'Précision modèle économique'!$W$37:$Z$37</c:f>
              <c:numCache>
                <c:formatCode>General</c:formatCode>
                <c:ptCount val="4"/>
                <c:pt idx="0">
                  <c:v>#N/A</c:v>
                </c:pt>
                <c:pt idx="1">
                  <c:v>#N/A</c:v>
                </c:pt>
                <c:pt idx="2">
                  <c:v>#N/A</c:v>
                </c:pt>
                <c:pt idx="3">
                  <c:v>#N/A</c:v>
                </c:pt>
              </c:numCache>
            </c:numRef>
          </c:val>
          <c:smooth val="0"/>
          <c:extLst>
            <c:ext xmlns:c16="http://schemas.microsoft.com/office/drawing/2014/chart" uri="{C3380CC4-5D6E-409C-BE32-E72D297353CC}">
              <c16:uniqueId val="{00000007-838B-411A-932D-3772D7070750}"/>
            </c:ext>
          </c:extLst>
        </c:ser>
        <c:dLbls>
          <c:showLegendKey val="0"/>
          <c:showVal val="0"/>
          <c:showCatName val="0"/>
          <c:showSerName val="0"/>
          <c:showPercent val="0"/>
          <c:showBubbleSize val="0"/>
        </c:dLbls>
        <c:smooth val="0"/>
        <c:axId val="646079855"/>
        <c:axId val="666301455"/>
        <c:extLst>
          <c:ext xmlns:c15="http://schemas.microsoft.com/office/drawing/2012/chart" uri="{02D57815-91ED-43cb-92C2-25804820EDAC}">
            <c15:filteredLineSeries>
              <c15:ser>
                <c:idx val="0"/>
                <c:order val="0"/>
                <c:tx>
                  <c:strRef>
                    <c:extLst>
                      <c:ext uri="{02D57815-91ED-43cb-92C2-25804820EDAC}">
                        <c15:formulaRef>
                          <c15:sqref>'Précision modèle économique'!$V$30</c15:sqref>
                        </c15:formulaRef>
                      </c:ext>
                    </c:extLst>
                    <c:strCache>
                      <c:ptCount val="1"/>
                      <c:pt idx="0">
                        <c:v>Total Subvention de fonctionnement</c:v>
                      </c:pt>
                    </c:strCache>
                  </c:strRef>
                </c:tx>
                <c:spPr>
                  <a:ln w="28575" cap="rnd">
                    <a:solidFill>
                      <a:schemeClr val="accent1"/>
                    </a:solidFill>
                    <a:round/>
                  </a:ln>
                  <a:effectLst/>
                </c:spPr>
                <c:marker>
                  <c:symbol val="none"/>
                </c:marker>
                <c:cat>
                  <c:strRef>
                    <c:extLst>
                      <c:ext uri="{02D57815-91ED-43cb-92C2-25804820EDAC}">
                        <c15:formulaRef>
                          <c15:sqref>'Précision modèle économique'!$W$29:$Z$29</c15:sqref>
                        </c15:formulaRef>
                      </c:ext>
                    </c:extLst>
                    <c:strCache>
                      <c:ptCount val="4"/>
                      <c:pt idx="0">
                        <c:v>2021</c:v>
                      </c:pt>
                      <c:pt idx="1">
                        <c:v>2022</c:v>
                      </c:pt>
                      <c:pt idx="2">
                        <c:v>2023</c:v>
                      </c:pt>
                      <c:pt idx="3">
                        <c:v>2024 Prévisionnel</c:v>
                      </c:pt>
                    </c:strCache>
                  </c:strRef>
                </c:cat>
                <c:val>
                  <c:numRef>
                    <c:extLst>
                      <c:ext uri="{02D57815-91ED-43cb-92C2-25804820EDAC}">
                        <c15:formulaRef>
                          <c15:sqref>'Précision modèle économique'!$W$30:$Z$30</c15:sqref>
                        </c15:formulaRef>
                      </c:ext>
                    </c:extLst>
                    <c:numCache>
                      <c:formatCode>General</c:formatCode>
                      <c:ptCount val="4"/>
                    </c:numCache>
                  </c:numRef>
                </c:val>
                <c:smooth val="0"/>
                <c:extLst>
                  <c:ext xmlns:c16="http://schemas.microsoft.com/office/drawing/2014/chart" uri="{C3380CC4-5D6E-409C-BE32-E72D297353CC}">
                    <c16:uniqueId val="{00000000-838B-411A-932D-3772D707075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'Précision modèle économique'!$V$38</c15:sqref>
                        </c15:formulaRef>
                      </c:ext>
                    </c:extLst>
                    <c:strCache>
                      <c:ptCount val="1"/>
                      <c:pt idx="0">
                        <c:v>…</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économique'!$W$29:$Z$29</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économique'!$W$38:$Z$38</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8-838B-411A-932D-3772D707075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'Précision modèle économique'!$V$39</c15:sqref>
                        </c15:formulaRef>
                      </c:ext>
                    </c:extLst>
                    <c:strCache>
                      <c:ptCount val="1"/>
                      <c:pt idx="0">
                        <c:v>…</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économique'!$W$29:$Z$29</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économique'!$W$39:$Z$39</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9-838B-411A-932D-3772D707075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'Précision modèle économique'!$V$40</c15:sqref>
                        </c15:formulaRef>
                      </c:ext>
                    </c:extLst>
                    <c:strCache>
                      <c:ptCount val="1"/>
                      <c:pt idx="0">
                        <c:v>…</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économique'!$W$29:$Z$29</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économique'!$W$40:$Z$40</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A-838B-411A-932D-3772D707075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'Précision modèle économique'!$V$41</c15:sqref>
                        </c15:formulaRef>
                      </c:ext>
                    </c:extLst>
                    <c:strCache>
                      <c:ptCount val="1"/>
                      <c:pt idx="0">
                        <c:v>…</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'Précision modèle économique'!$W$29:$Z$29</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'Précision modèle économique'!$W$41:$Z$41</c15:sqref>
                        </c15:formulaRef>
                      </c:ext>
                    </c:extLst>
                    <c:numCache>
                      <c:formatCode>General</c:formatCode>
                      <c:ptCount val="4"/>
                      <c:pt idx="0">
                        <c:v>#N/A</c:v>
                      </c:pt>
                      <c:pt idx="1">
                        <c:v>#N/A</c:v>
                      </c:pt>
                      <c:pt idx="2">
                        <c:v>#N/A</c:v>
                      </c:pt>
                      <c:pt idx="3">
                        <c:v>#N/A</c:v>
                      </c:pt>
                    </c:numCache>
                  </c:numRef>
                </c:val>
                <c:smooth val="0"/>
                <c:extLst xmlns:c15="http://schemas.microsoft.com/office/drawing/2012/chart">
                  <c:ext xmlns:c16="http://schemas.microsoft.com/office/drawing/2014/chart" uri="{C3380CC4-5D6E-409C-BE32-E72D297353CC}">
                    <c16:uniqueId val="{0000000B-838B-411A-932D-3772D7070750}"/>
                  </c:ext>
                </c:extLst>
              </c15:ser>
            </c15:filteredLineSeries>
          </c:ext>
        </c:extLst>
      </c:lineChart>
      <c:catAx>
        <c:axId val="646079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301455"/>
        <c:crosses val="autoZero"/>
        <c:auto val="1"/>
        <c:lblAlgn val="ctr"/>
        <c:lblOffset val="100"/>
        <c:noMultiLvlLbl val="0"/>
      </c:catAx>
      <c:valAx>
        <c:axId val="666301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60798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31372549019607E-2"/>
          <c:y val="5.0359712230215826E-2"/>
          <c:w val="0.54466230936819171"/>
          <c:h val="0.78776978417266186"/>
        </c:manualLayout>
      </c:layout>
      <c:lineChart>
        <c:grouping val="standard"/>
        <c:varyColors val="0"/>
        <c:ser>
          <c:idx val="0"/>
          <c:order val="0"/>
          <c:tx>
            <c:strRef>
              <c:f>'DiagFlash Synthèse'!$B$7</c:f>
              <c:strCache>
                <c:ptCount val="1"/>
                <c:pt idx="0">
                  <c:v>Fonds de roulement (FR)</c:v>
                </c:pt>
              </c:strCache>
            </c:strRef>
          </c:tx>
          <c:spPr>
            <a:ln w="38100">
              <a:solidFill>
                <a:srgbClr val="51AFBE"/>
              </a:solidFill>
            </a:ln>
          </c:spPr>
          <c:marker>
            <c:symbol val="none"/>
          </c:marker>
          <c:cat>
            <c:numRef>
              <c:f>'DiagFlash Synthèse'!$C$6:$E$6</c:f>
              <c:numCache>
                <c:formatCode>General</c:formatCode>
                <c:ptCount val="3"/>
                <c:pt idx="0">
                  <c:v>2021</c:v>
                </c:pt>
                <c:pt idx="1">
                  <c:v>2022</c:v>
                </c:pt>
                <c:pt idx="2">
                  <c:v>2023</c:v>
                </c:pt>
              </c:numCache>
            </c:numRef>
          </c:cat>
          <c:val>
            <c:numRef>
              <c:f>'DiagFlash Synthèse'!$C$7:$E$7</c:f>
              <c:numCache>
                <c:formatCode>#\ ##0_ ;\-#\ ##0\ </c:formatCode>
                <c:ptCount val="3"/>
                <c:pt idx="0">
                  <c:v>0</c:v>
                </c:pt>
                <c:pt idx="1">
                  <c:v>0</c:v>
                </c:pt>
                <c:pt idx="2">
                  <c:v>0</c:v>
                </c:pt>
              </c:numCache>
            </c:numRef>
          </c:val>
          <c:smooth val="0"/>
          <c:extLst>
            <c:ext xmlns:c16="http://schemas.microsoft.com/office/drawing/2014/chart" uri="{C3380CC4-5D6E-409C-BE32-E72D297353CC}">
              <c16:uniqueId val="{00000000-2F53-4BD8-BC44-A2AE1E16F13A}"/>
            </c:ext>
          </c:extLst>
        </c:ser>
        <c:ser>
          <c:idx val="1"/>
          <c:order val="1"/>
          <c:tx>
            <c:strRef>
              <c:f>'DiagFlash Synthèse'!$B$8</c:f>
              <c:strCache>
                <c:ptCount val="1"/>
                <c:pt idx="0">
                  <c:v>Besoin en fonds de roulement (BFR)</c:v>
                </c:pt>
              </c:strCache>
            </c:strRef>
          </c:tx>
          <c:spPr>
            <a:ln w="38100">
              <a:solidFill>
                <a:srgbClr val="F18F1D"/>
              </a:solidFill>
            </a:ln>
          </c:spPr>
          <c:marker>
            <c:symbol val="none"/>
          </c:marker>
          <c:cat>
            <c:numRef>
              <c:f>'DiagFlash Synthèse'!$C$6:$E$6</c:f>
              <c:numCache>
                <c:formatCode>General</c:formatCode>
                <c:ptCount val="3"/>
                <c:pt idx="0">
                  <c:v>2021</c:v>
                </c:pt>
                <c:pt idx="1">
                  <c:v>2022</c:v>
                </c:pt>
                <c:pt idx="2">
                  <c:v>2023</c:v>
                </c:pt>
              </c:numCache>
            </c:numRef>
          </c:cat>
          <c:val>
            <c:numRef>
              <c:f>'DiagFlash Synthèse'!$C$8:$E$8</c:f>
              <c:numCache>
                <c:formatCode>#\ ##0_ ;\-#\ ##0\ </c:formatCode>
                <c:ptCount val="3"/>
                <c:pt idx="0">
                  <c:v>0</c:v>
                </c:pt>
                <c:pt idx="1">
                  <c:v>0</c:v>
                </c:pt>
                <c:pt idx="2">
                  <c:v>0</c:v>
                </c:pt>
              </c:numCache>
            </c:numRef>
          </c:val>
          <c:smooth val="0"/>
          <c:extLst>
            <c:ext xmlns:c16="http://schemas.microsoft.com/office/drawing/2014/chart" uri="{C3380CC4-5D6E-409C-BE32-E72D297353CC}">
              <c16:uniqueId val="{00000001-2F53-4BD8-BC44-A2AE1E16F13A}"/>
            </c:ext>
          </c:extLst>
        </c:ser>
        <c:ser>
          <c:idx val="2"/>
          <c:order val="2"/>
          <c:tx>
            <c:strRef>
              <c:f>'DiagFlash Synthèse'!$B$9</c:f>
              <c:strCache>
                <c:ptCount val="1"/>
                <c:pt idx="0">
                  <c:v>Trésorerie nette (TN)</c:v>
                </c:pt>
              </c:strCache>
            </c:strRef>
          </c:tx>
          <c:spPr>
            <a:ln w="38100">
              <a:solidFill>
                <a:srgbClr val="98BF13"/>
              </a:solidFill>
            </a:ln>
          </c:spPr>
          <c:marker>
            <c:symbol val="none"/>
          </c:marker>
          <c:cat>
            <c:numRef>
              <c:f>'DiagFlash Synthèse'!$C$6:$E$6</c:f>
              <c:numCache>
                <c:formatCode>General</c:formatCode>
                <c:ptCount val="3"/>
                <c:pt idx="0">
                  <c:v>2021</c:v>
                </c:pt>
                <c:pt idx="1">
                  <c:v>2022</c:v>
                </c:pt>
                <c:pt idx="2">
                  <c:v>2023</c:v>
                </c:pt>
              </c:numCache>
            </c:numRef>
          </c:cat>
          <c:val>
            <c:numRef>
              <c:f>'DiagFlash Synthèse'!$C$9:$E$9</c:f>
              <c:numCache>
                <c:formatCode>#\ ##0_ ;\-#\ ##0\ </c:formatCode>
                <c:ptCount val="3"/>
                <c:pt idx="0">
                  <c:v>0</c:v>
                </c:pt>
                <c:pt idx="1">
                  <c:v>0</c:v>
                </c:pt>
                <c:pt idx="2">
                  <c:v>0</c:v>
                </c:pt>
              </c:numCache>
            </c:numRef>
          </c:val>
          <c:smooth val="0"/>
          <c:extLst>
            <c:ext xmlns:c16="http://schemas.microsoft.com/office/drawing/2014/chart" uri="{C3380CC4-5D6E-409C-BE32-E72D297353CC}">
              <c16:uniqueId val="{00000002-2F53-4BD8-BC44-A2AE1E16F13A}"/>
            </c:ext>
          </c:extLst>
        </c:ser>
        <c:dLbls>
          <c:showLegendKey val="0"/>
          <c:showVal val="0"/>
          <c:showCatName val="0"/>
          <c:showSerName val="0"/>
          <c:showPercent val="0"/>
          <c:showBubbleSize val="0"/>
        </c:dLbls>
        <c:smooth val="0"/>
        <c:axId val="448131832"/>
        <c:axId val="1"/>
      </c:lineChart>
      <c:catAx>
        <c:axId val="4481318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 ##0_ ;\-#\ ##0\ "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448131832"/>
        <c:crosses val="autoZero"/>
        <c:crossBetween val="between"/>
      </c:valAx>
    </c:plotArea>
    <c:legend>
      <c:legendPos val="r"/>
      <c:layout>
        <c:manualLayout>
          <c:xMode val="edge"/>
          <c:yMode val="edge"/>
          <c:x val="0.65008927614066003"/>
          <c:y val="0.32614003285560528"/>
          <c:w val="0.31971604126748809"/>
          <c:h val="0.33333427745992189"/>
        </c:manualLayout>
      </c:layout>
      <c:overlay val="0"/>
      <c:txPr>
        <a:bodyPr/>
        <a:lstStyle/>
        <a:p>
          <a:pPr>
            <a:defRPr sz="84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Évolution</a:t>
            </a:r>
            <a:r>
              <a:rPr lang="fr-FR" baseline="0"/>
              <a:t> du résultat d'exploitation et du résultat net</a:t>
            </a:r>
            <a:endParaRPr lang="fr-FR"/>
          </a:p>
        </c:rich>
      </c:tx>
      <c:layout>
        <c:manualLayout>
          <c:xMode val="edge"/>
          <c:yMode val="edge"/>
          <c:x val="0.17315554301269753"/>
          <c:y val="4.6448075440452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933327750041171E-2"/>
          <c:y val="0.16590667374725518"/>
          <c:w val="0.88102608476563549"/>
          <c:h val="0.66665752334472961"/>
        </c:manualLayout>
      </c:layout>
      <c:lineChart>
        <c:grouping val="standard"/>
        <c:varyColors val="0"/>
        <c:ser>
          <c:idx val="0"/>
          <c:order val="0"/>
          <c:tx>
            <c:strRef>
              <c:f>'DiagFlash Comptes'!$B$39</c:f>
              <c:strCache>
                <c:ptCount val="1"/>
                <c:pt idx="0">
                  <c:v>Résultat d'exploitation</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dLbls>
            <c:dLbl>
              <c:idx val="0"/>
              <c:layout>
                <c:manualLayout>
                  <c:x val="4.4774222157546435E-4"/>
                  <c:y val="1.9811105862532298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8B56-46F5-B8AC-A80FF7D0CE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'DiagFlash Comptes'!$C$38:$F$38</c:f>
              <c:strCache>
                <c:ptCount val="4"/>
                <c:pt idx="0">
                  <c:v>2021</c:v>
                </c:pt>
                <c:pt idx="1">
                  <c:v>2022</c:v>
                </c:pt>
                <c:pt idx="2">
                  <c:v>2023</c:v>
                </c:pt>
                <c:pt idx="3">
                  <c:v>2024 Prévisionnel</c:v>
                </c:pt>
              </c:strCache>
            </c:strRef>
          </c:cat>
          <c:val>
            <c:numRef>
              <c:f>'DiagFlash Comptes'!$C$39:$F$39</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0-8608-4CEC-AD9A-E9F5D02CF0AE}"/>
            </c:ext>
          </c:extLst>
        </c:ser>
        <c:ser>
          <c:idx val="4"/>
          <c:order val="4"/>
          <c:tx>
            <c:strRef>
              <c:f>'DiagFlash Comptes'!$B$43</c:f>
              <c:strCache>
                <c:ptCount val="1"/>
                <c:pt idx="0">
                  <c:v>Résultat net</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'DiagFlash Comptes'!$C$38:$F$38</c:f>
              <c:strCache>
                <c:ptCount val="4"/>
                <c:pt idx="0">
                  <c:v>2021</c:v>
                </c:pt>
                <c:pt idx="1">
                  <c:v>2022</c:v>
                </c:pt>
                <c:pt idx="2">
                  <c:v>2023</c:v>
                </c:pt>
                <c:pt idx="3">
                  <c:v>2024 Prévisionnel</c:v>
                </c:pt>
              </c:strCache>
            </c:strRef>
          </c:cat>
          <c:val>
            <c:numRef>
              <c:f>'DiagFlash Comptes'!$C$43:$F$43</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1-74BE-4743-8915-91F26EAF2DA1}"/>
            </c:ext>
          </c:extLst>
        </c:ser>
        <c:dLbls>
          <c:showLegendKey val="0"/>
          <c:showVal val="0"/>
          <c:showCatName val="0"/>
          <c:showSerName val="0"/>
          <c:showPercent val="0"/>
          <c:showBubbleSize val="0"/>
        </c:dLbls>
        <c:marker val="1"/>
        <c:smooth val="0"/>
        <c:axId val="2039761727"/>
        <c:axId val="2064020399"/>
        <c:extLst>
          <c:ext xmlns:c15="http://schemas.microsoft.com/office/drawing/2012/chart" uri="{02D57815-91ED-43cb-92C2-25804820EDAC}">
            <c15:filteredLineSeries>
              <c15:ser>
                <c:idx val="1"/>
                <c:order val="1"/>
                <c:tx>
                  <c:strRef>
                    <c:extLst>
                      <c:ext uri="{02D57815-91ED-43cb-92C2-25804820EDAC}">
                        <c15:formulaRef>
                          <c15:sqref>'DiagFlash Comptes'!$B$40</c15:sqref>
                        </c15:formulaRef>
                      </c:ext>
                    </c:extLst>
                    <c:strCache>
                      <c:ptCount val="1"/>
                      <c:pt idx="0">
                        <c:v>Résultat financier</c:v>
                      </c:pt>
                    </c:strCache>
                  </c:strRef>
                </c:tx>
                <c:spPr>
                  <a:ln w="28575" cap="rnd">
                    <a:solidFill>
                      <a:schemeClr val="accent2"/>
                    </a:solidFill>
                    <a:round/>
                  </a:ln>
                  <a:effectLst/>
                </c:spPr>
                <c:marker>
                  <c:symbol val="none"/>
                </c:marker>
                <c:cat>
                  <c:strRef>
                    <c:extLst>
                      <c:ext uri="{02D57815-91ED-43cb-92C2-25804820EDAC}">
                        <c15:formulaRef>
                          <c15:sqref>'DiagFlash Comptes'!$C$38:$F$38</c15:sqref>
                        </c15:formulaRef>
                      </c:ext>
                    </c:extLst>
                    <c:strCache>
                      <c:ptCount val="4"/>
                      <c:pt idx="0">
                        <c:v>2021</c:v>
                      </c:pt>
                      <c:pt idx="1">
                        <c:v>2022</c:v>
                      </c:pt>
                      <c:pt idx="2">
                        <c:v>2023</c:v>
                      </c:pt>
                      <c:pt idx="3">
                        <c:v>2024 Prévisionnel</c:v>
                      </c:pt>
                    </c:strCache>
                  </c:strRef>
                </c:cat>
                <c:val>
                  <c:numRef>
                    <c:extLst>
                      <c:ext uri="{02D57815-91ED-43cb-92C2-25804820EDAC}">
                        <c15:formulaRef>
                          <c15:sqref>'DiagFlash Comptes'!$C$40:$F$40</c15:sqref>
                        </c15:formulaRef>
                      </c:ext>
                    </c:extLst>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1-8608-4CEC-AD9A-E9F5D02CF0AE}"/>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'DiagFlash Comptes'!$B$41</c15:sqref>
                        </c15:formulaRef>
                      </c:ext>
                    </c:extLst>
                    <c:strCache>
                      <c:ptCount val="1"/>
                      <c:pt idx="0">
                        <c:v>Résultat exceptionnel</c:v>
                      </c:pt>
                    </c:strCache>
                  </c:strRef>
                </c:tx>
                <c:spPr>
                  <a:ln w="38100" cap="rnd">
                    <a:solidFill>
                      <a:srgbClr val="D11464"/>
                    </a:solidFill>
                    <a:round/>
                  </a:ln>
                  <a:effectLst/>
                </c:spPr>
                <c:marker>
                  <c:symbol val="diamond"/>
                  <c:size val="6"/>
                  <c:spPr>
                    <a:solidFill>
                      <a:srgbClr val="D11464"/>
                    </a:solidFill>
                    <a:ln w="38100">
                      <a:solidFill>
                        <a:srgbClr val="D1146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'DiagFlash Comptes'!$C$38:$F$38</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'DiagFlash Comptes'!$C$41:$F$41</c15:sqref>
                        </c15:formulaRef>
                      </c:ext>
                    </c:extLst>
                    <c:numCache>
                      <c:formatCode>#,##0.00</c:formatCode>
                      <c:ptCount val="4"/>
                      <c:pt idx="0">
                        <c:v>0</c:v>
                      </c:pt>
                      <c:pt idx="1">
                        <c:v>0</c:v>
                      </c:pt>
                      <c:pt idx="2">
                        <c:v>0</c:v>
                      </c:pt>
                      <c:pt idx="3">
                        <c:v>0</c:v>
                      </c:pt>
                    </c:numCache>
                  </c:numRef>
                </c:val>
                <c:smooth val="0"/>
                <c:extLst xmlns:c15="http://schemas.microsoft.com/office/drawing/2012/chart">
                  <c:ext xmlns:c16="http://schemas.microsoft.com/office/drawing/2014/chart" uri="{C3380CC4-5D6E-409C-BE32-E72D297353CC}">
                    <c16:uniqueId val="{00000002-8608-4CEC-AD9A-E9F5D02CF0AE}"/>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'DiagFlash Comptes'!$B$42</c15:sqref>
                        </c15:formulaRef>
                      </c:ext>
                    </c:extLst>
                    <c:strCache>
                      <c:ptCount val="1"/>
                      <c:pt idx="0">
                        <c:v>Impôt sur les sociétés</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'DiagFlash Comptes'!$C$38:$F$38</c15:sqref>
                        </c15:formulaRef>
                      </c:ext>
                    </c:extLst>
                    <c:strCache>
                      <c:ptCount val="4"/>
                      <c:pt idx="0">
                        <c:v>2021</c:v>
                      </c:pt>
                      <c:pt idx="1">
                        <c:v>2022</c:v>
                      </c:pt>
                      <c:pt idx="2">
                        <c:v>2023</c:v>
                      </c:pt>
                      <c:pt idx="3">
                        <c:v>2024 Prévisionnel</c:v>
                      </c:pt>
                    </c:strCache>
                  </c:strRef>
                </c:cat>
                <c:val>
                  <c:numRef>
                    <c:extLst xmlns:c15="http://schemas.microsoft.com/office/drawing/2012/chart">
                      <c:ext xmlns:c15="http://schemas.microsoft.com/office/drawing/2012/chart" uri="{02D57815-91ED-43cb-92C2-25804820EDAC}">
                        <c15:formulaRef>
                          <c15:sqref>'DiagFlash Comptes'!$C$42:$F$42</c15:sqref>
                        </c15:formulaRef>
                      </c:ext>
                    </c:extLst>
                    <c:numCache>
                      <c:formatCode>#,##0.00</c:formatCode>
                      <c:ptCount val="4"/>
                    </c:numCache>
                  </c:numRef>
                </c:val>
                <c:smooth val="0"/>
                <c:extLst xmlns:c15="http://schemas.microsoft.com/office/drawing/2012/chart">
                  <c:ext xmlns:c16="http://schemas.microsoft.com/office/drawing/2014/chart" uri="{C3380CC4-5D6E-409C-BE32-E72D297353CC}">
                    <c16:uniqueId val="{00000003-8608-4CEC-AD9A-E9F5D02CF0AE}"/>
                  </c:ext>
                </c:extLst>
              </c15:ser>
            </c15:filteredLineSeries>
          </c:ext>
        </c:extLst>
      </c:lineChart>
      <c:catAx>
        <c:axId val="203976172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4020399"/>
        <c:crosses val="autoZero"/>
        <c:auto val="1"/>
        <c:lblAlgn val="ctr"/>
        <c:lblOffset val="100"/>
        <c:noMultiLvlLbl val="0"/>
      </c:catAx>
      <c:valAx>
        <c:axId val="206402039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39761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'DiagFlash Synthèse'!$B$36</c:f>
              <c:strCache>
                <c:ptCount val="1"/>
                <c:pt idx="0">
                  <c:v>Capacité d'Autofinancement (CAF)</c:v>
                </c:pt>
              </c:strCache>
            </c:strRef>
          </c:tx>
          <c:spPr>
            <a:ln w="38100" cap="rnd">
              <a:solidFill>
                <a:srgbClr val="98BF13"/>
              </a:solidFill>
              <a:round/>
            </a:ln>
            <a:effectLst/>
          </c:spPr>
          <c:marker>
            <c:symbol val="diamond"/>
            <c:size val="6"/>
            <c:spPr>
              <a:solidFill>
                <a:srgbClr val="98BF13"/>
              </a:solidFill>
              <a:ln w="38100">
                <a:solidFill>
                  <a:srgbClr val="98BF13"/>
                </a:solidFill>
              </a:ln>
              <a:effectLst/>
            </c:spPr>
          </c:marker>
          <c:dLbls>
            <c:dLbl>
              <c:idx val="0"/>
              <c:layout>
                <c:manualLayout>
                  <c:x val="-7.2117734175585049E-2"/>
                  <c:y val="-0.108395133587290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4-4548-B9C6-3E9381911F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'DiagFlash Synthèse'!$C$35:$F$35</c:f>
              <c:strCache>
                <c:ptCount val="4"/>
                <c:pt idx="0">
                  <c:v>2021</c:v>
                </c:pt>
                <c:pt idx="1">
                  <c:v>2022</c:v>
                </c:pt>
                <c:pt idx="2">
                  <c:v>2023</c:v>
                </c:pt>
                <c:pt idx="3">
                  <c:v>2024 Prévisionnel</c:v>
                </c:pt>
              </c:strCache>
            </c:strRef>
          </c:cat>
          <c:val>
            <c:numRef>
              <c:f>'DiagFlash Synthèse'!$C$36:$F$36</c:f>
              <c:numCache>
                <c:formatCode>#\ ##0\ ;[Red]\-#\ ##0\ ;""</c:formatCode>
                <c:ptCount val="4"/>
                <c:pt idx="0">
                  <c:v>0</c:v>
                </c:pt>
                <c:pt idx="1">
                  <c:v>0</c:v>
                </c:pt>
                <c:pt idx="2">
                  <c:v>0</c:v>
                </c:pt>
                <c:pt idx="3">
                  <c:v>0</c:v>
                </c:pt>
              </c:numCache>
            </c:numRef>
          </c:val>
          <c:smooth val="0"/>
          <c:extLst>
            <c:ext xmlns:c16="http://schemas.microsoft.com/office/drawing/2014/chart" uri="{C3380CC4-5D6E-409C-BE32-E72D297353CC}">
              <c16:uniqueId val="{00000000-92F4-4548-B9C6-3E9381911FA0}"/>
            </c:ext>
          </c:extLst>
        </c:ser>
        <c:dLbls>
          <c:showLegendKey val="0"/>
          <c:showVal val="0"/>
          <c:showCatName val="0"/>
          <c:showSerName val="0"/>
          <c:showPercent val="0"/>
          <c:showBubbleSize val="0"/>
        </c:dLbls>
        <c:marker val="1"/>
        <c:smooth val="0"/>
        <c:axId val="1678135439"/>
        <c:axId val="1920198591"/>
      </c:lineChart>
      <c:catAx>
        <c:axId val="1678135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0198591"/>
        <c:crosses val="autoZero"/>
        <c:auto val="1"/>
        <c:lblAlgn val="ctr"/>
        <c:lblOffset val="100"/>
        <c:noMultiLvlLbl val="0"/>
      </c:catAx>
      <c:valAx>
        <c:axId val="1920198591"/>
        <c:scaling>
          <c:orientation val="minMax"/>
        </c:scaling>
        <c:delete val="0"/>
        <c:axPos val="l"/>
        <c:majorGridlines>
          <c:spPr>
            <a:ln w="9525" cap="flat" cmpd="sng" algn="ctr">
              <a:solidFill>
                <a:schemeClr val="tx1">
                  <a:lumMod val="15000"/>
                  <a:lumOff val="85000"/>
                </a:schemeClr>
              </a:solidFill>
              <a:round/>
            </a:ln>
            <a:effectLst/>
          </c:spPr>
        </c:majorGridlines>
        <c:numFmt formatCode="#\ ##0\ ;[Red]\-#\ ##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781354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'DiagFlash Synthèse'!$B$46</c:f>
              <c:strCache>
                <c:ptCount val="1"/>
                <c:pt idx="0">
                  <c:v>Taux de commercialisation </c:v>
                </c:pt>
              </c:strCache>
            </c:strRef>
          </c:tx>
          <c:spPr>
            <a:ln w="38100" cap="rnd">
              <a:solidFill>
                <a:srgbClr val="7030A0"/>
              </a:solidFill>
              <a:round/>
            </a:ln>
            <a:effectLst/>
          </c:spPr>
          <c:marker>
            <c:symbol val="diamond"/>
            <c:size val="6"/>
            <c:spPr>
              <a:solidFill>
                <a:srgbClr val="7030A0"/>
              </a:solidFill>
              <a:ln w="38100">
                <a:solidFill>
                  <a:srgbClr val="7030A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'DiagFlash Synthèse'!$C$45:$F$45</c:f>
              <c:strCache>
                <c:ptCount val="4"/>
                <c:pt idx="0">
                  <c:v>2021</c:v>
                </c:pt>
                <c:pt idx="1">
                  <c:v>2022</c:v>
                </c:pt>
                <c:pt idx="2">
                  <c:v>2023</c:v>
                </c:pt>
                <c:pt idx="3">
                  <c:v>2024 Prévisionnel</c:v>
                </c:pt>
              </c:strCache>
            </c:strRef>
          </c:cat>
          <c:val>
            <c:numRef>
              <c:f>'DiagFlash Synthèse'!$C$46:$F$46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FACD-44B1-BF84-77504F8222C4}"/>
            </c:ext>
          </c:extLst>
        </c:ser>
        <c:dLbls>
          <c:showLegendKey val="0"/>
          <c:showVal val="0"/>
          <c:showCatName val="0"/>
          <c:showSerName val="0"/>
          <c:showPercent val="0"/>
          <c:showBubbleSize val="0"/>
        </c:dLbls>
        <c:marker val="1"/>
        <c:smooth val="0"/>
        <c:axId val="1390009680"/>
        <c:axId val="2064042719"/>
      </c:lineChart>
      <c:catAx>
        <c:axId val="139000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4042719"/>
        <c:crosses val="autoZero"/>
        <c:auto val="1"/>
        <c:lblAlgn val="ctr"/>
        <c:lblOffset val="100"/>
        <c:noMultiLvlLbl val="0"/>
      </c:catAx>
      <c:valAx>
        <c:axId val="2064042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0009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'DiagFlash Synthèse'!$B$50</c:f>
              <c:strCache>
                <c:ptCount val="1"/>
                <c:pt idx="0">
                  <c:v>Chiffre d'affaires</c:v>
                </c:pt>
              </c:strCache>
            </c:strRef>
          </c:tx>
          <c:spPr>
            <a:solidFill>
              <a:schemeClr val="accent6"/>
            </a:solidFill>
            <a:ln>
              <a:noFill/>
            </a:ln>
            <a:effectLst/>
          </c:spPr>
          <c:invertIfNegative val="0"/>
          <c:cat>
            <c:strRef>
              <c:f>'DiagFlash Synthèse'!$C$49:$F$49</c:f>
              <c:strCache>
                <c:ptCount val="4"/>
                <c:pt idx="0">
                  <c:v>2021</c:v>
                </c:pt>
                <c:pt idx="1">
                  <c:v>2022</c:v>
                </c:pt>
                <c:pt idx="2">
                  <c:v>2023</c:v>
                </c:pt>
                <c:pt idx="3">
                  <c:v>2024 Prévisionnel</c:v>
                </c:pt>
              </c:strCache>
            </c:strRef>
          </c:cat>
          <c:val>
            <c:numRef>
              <c:f>'DiagFlash Synthèse'!$C$50:$F$50</c:f>
              <c:numCache>
                <c:formatCode>0.0%</c:formatCode>
                <c:ptCount val="4"/>
                <c:pt idx="0">
                  <c:v>0</c:v>
                </c:pt>
                <c:pt idx="1">
                  <c:v>0</c:v>
                </c:pt>
                <c:pt idx="2">
                  <c:v>0</c:v>
                </c:pt>
                <c:pt idx="3">
                  <c:v>0</c:v>
                </c:pt>
              </c:numCache>
            </c:numRef>
          </c:val>
          <c:extLst>
            <c:ext xmlns:c16="http://schemas.microsoft.com/office/drawing/2014/chart" uri="{C3380CC4-5D6E-409C-BE32-E72D297353CC}">
              <c16:uniqueId val="{00000006-7F5A-4073-AE9E-26E4444A791F}"/>
            </c:ext>
          </c:extLst>
        </c:ser>
        <c:ser>
          <c:idx val="1"/>
          <c:order val="1"/>
          <c:tx>
            <c:strRef>
              <c:f>'DiagFlash Synthèse'!$B$51</c:f>
              <c:strCache>
                <c:ptCount val="1"/>
                <c:pt idx="0">
                  <c:v>Subventions</c:v>
                </c:pt>
              </c:strCache>
            </c:strRef>
          </c:tx>
          <c:spPr>
            <a:solidFill>
              <a:schemeClr val="accent5"/>
            </a:solidFill>
            <a:ln>
              <a:noFill/>
            </a:ln>
            <a:effectLst/>
          </c:spPr>
          <c:invertIfNegative val="0"/>
          <c:cat>
            <c:strRef>
              <c:f>'DiagFlash Synthèse'!$C$49:$F$49</c:f>
              <c:strCache>
                <c:ptCount val="4"/>
                <c:pt idx="0">
                  <c:v>2021</c:v>
                </c:pt>
                <c:pt idx="1">
                  <c:v>2022</c:v>
                </c:pt>
                <c:pt idx="2">
                  <c:v>2023</c:v>
                </c:pt>
                <c:pt idx="3">
                  <c:v>2024 Prévisionnel</c:v>
                </c:pt>
              </c:strCache>
            </c:strRef>
          </c:cat>
          <c:val>
            <c:numRef>
              <c:f>'DiagFlash Synthèse'!$C$51:$F$51</c:f>
              <c:numCache>
                <c:formatCode>0.0%</c:formatCode>
                <c:ptCount val="4"/>
                <c:pt idx="0">
                  <c:v>0</c:v>
                </c:pt>
                <c:pt idx="1">
                  <c:v>0</c:v>
                </c:pt>
                <c:pt idx="2">
                  <c:v>0</c:v>
                </c:pt>
                <c:pt idx="3">
                  <c:v>0</c:v>
                </c:pt>
              </c:numCache>
            </c:numRef>
          </c:val>
          <c:extLst>
            <c:ext xmlns:c16="http://schemas.microsoft.com/office/drawing/2014/chart" uri="{C3380CC4-5D6E-409C-BE32-E72D297353CC}">
              <c16:uniqueId val="{00000007-7F5A-4073-AE9E-26E4444A791F}"/>
            </c:ext>
          </c:extLst>
        </c:ser>
        <c:ser>
          <c:idx val="2"/>
          <c:order val="2"/>
          <c:tx>
            <c:strRef>
              <c:f>'DiagFlash Synthèse'!$B$52</c:f>
              <c:strCache>
                <c:ptCount val="1"/>
                <c:pt idx="0">
                  <c:v>Aides aux postes IAE</c:v>
                </c:pt>
              </c:strCache>
            </c:strRef>
          </c:tx>
          <c:spPr>
            <a:solidFill>
              <a:schemeClr val="accent4"/>
            </a:solidFill>
            <a:ln>
              <a:noFill/>
            </a:ln>
            <a:effectLst/>
          </c:spPr>
          <c:invertIfNegative val="0"/>
          <c:cat>
            <c:strRef>
              <c:f>'DiagFlash Synthèse'!$C$49:$F$49</c:f>
              <c:strCache>
                <c:ptCount val="4"/>
                <c:pt idx="0">
                  <c:v>2021</c:v>
                </c:pt>
                <c:pt idx="1">
                  <c:v>2022</c:v>
                </c:pt>
                <c:pt idx="2">
                  <c:v>2023</c:v>
                </c:pt>
                <c:pt idx="3">
                  <c:v>2024 Prévisionnel</c:v>
                </c:pt>
              </c:strCache>
            </c:strRef>
          </c:cat>
          <c:val>
            <c:numRef>
              <c:f>'DiagFlash Synthèse'!$C$52:$F$52</c:f>
              <c:numCache>
                <c:formatCode>0.0%</c:formatCode>
                <c:ptCount val="4"/>
                <c:pt idx="0">
                  <c:v>0</c:v>
                </c:pt>
                <c:pt idx="1">
                  <c:v>0</c:v>
                </c:pt>
                <c:pt idx="2">
                  <c:v>0</c:v>
                </c:pt>
                <c:pt idx="3">
                  <c:v>0</c:v>
                </c:pt>
              </c:numCache>
            </c:numRef>
          </c:val>
          <c:extLst>
            <c:ext xmlns:c16="http://schemas.microsoft.com/office/drawing/2014/chart" uri="{C3380CC4-5D6E-409C-BE32-E72D297353CC}">
              <c16:uniqueId val="{00000008-7F5A-4073-AE9E-26E4444A791F}"/>
            </c:ext>
          </c:extLst>
        </c:ser>
        <c:ser>
          <c:idx val="3"/>
          <c:order val="3"/>
          <c:tx>
            <c:strRef>
              <c:f>'DiagFlash Synthèse'!$B$53</c:f>
              <c:strCache>
                <c:ptCount val="1"/>
                <c:pt idx="0">
                  <c:v>Reprises sur amort. et prov.</c:v>
                </c:pt>
              </c:strCache>
            </c:strRef>
          </c:tx>
          <c:spPr>
            <a:solidFill>
              <a:schemeClr val="accent6">
                <a:lumMod val="60000"/>
              </a:schemeClr>
            </a:solidFill>
            <a:ln>
              <a:noFill/>
            </a:ln>
            <a:effectLst/>
          </c:spPr>
          <c:invertIfNegative val="0"/>
          <c:cat>
            <c:strRef>
              <c:f>'DiagFlash Synthèse'!$C$49:$F$49</c:f>
              <c:strCache>
                <c:ptCount val="4"/>
                <c:pt idx="0">
                  <c:v>2021</c:v>
                </c:pt>
                <c:pt idx="1">
                  <c:v>2022</c:v>
                </c:pt>
                <c:pt idx="2">
                  <c:v>2023</c:v>
                </c:pt>
                <c:pt idx="3">
                  <c:v>2024 Prévisionnel</c:v>
                </c:pt>
              </c:strCache>
            </c:strRef>
          </c:cat>
          <c:val>
            <c:numRef>
              <c:f>'DiagFlash Synthèse'!$C$53:$F$53</c:f>
              <c:numCache>
                <c:formatCode>0.0%</c:formatCode>
                <c:ptCount val="4"/>
                <c:pt idx="0">
                  <c:v>0</c:v>
                </c:pt>
                <c:pt idx="1">
                  <c:v>0</c:v>
                </c:pt>
                <c:pt idx="2">
                  <c:v>0</c:v>
                </c:pt>
                <c:pt idx="3">
                  <c:v>0</c:v>
                </c:pt>
              </c:numCache>
            </c:numRef>
          </c:val>
          <c:extLst>
            <c:ext xmlns:c16="http://schemas.microsoft.com/office/drawing/2014/chart" uri="{C3380CC4-5D6E-409C-BE32-E72D297353CC}">
              <c16:uniqueId val="{00000009-7F5A-4073-AE9E-26E4444A791F}"/>
            </c:ext>
          </c:extLst>
        </c:ser>
        <c:ser>
          <c:idx val="4"/>
          <c:order val="4"/>
          <c:tx>
            <c:strRef>
              <c:f>'DiagFlash Synthèse'!$B$54</c:f>
              <c:strCache>
                <c:ptCount val="1"/>
                <c:pt idx="0">
                  <c:v>Autres produits d'exploitation</c:v>
                </c:pt>
              </c:strCache>
            </c:strRef>
          </c:tx>
          <c:spPr>
            <a:solidFill>
              <a:schemeClr val="accent5">
                <a:lumMod val="60000"/>
              </a:schemeClr>
            </a:solidFill>
            <a:ln>
              <a:noFill/>
            </a:ln>
            <a:effectLst/>
          </c:spPr>
          <c:invertIfNegative val="0"/>
          <c:cat>
            <c:strRef>
              <c:f>'DiagFlash Synthèse'!$C$49:$F$49</c:f>
              <c:strCache>
                <c:ptCount val="4"/>
                <c:pt idx="0">
                  <c:v>2021</c:v>
                </c:pt>
                <c:pt idx="1">
                  <c:v>2022</c:v>
                </c:pt>
                <c:pt idx="2">
                  <c:v>2023</c:v>
                </c:pt>
                <c:pt idx="3">
                  <c:v>2024 Prévisionnel</c:v>
                </c:pt>
              </c:strCache>
            </c:strRef>
          </c:cat>
          <c:val>
            <c:numRef>
              <c:f>'DiagFlash Synthèse'!$C$54:$F$54</c:f>
              <c:numCache>
                <c:formatCode>0.0%</c:formatCode>
                <c:ptCount val="4"/>
                <c:pt idx="0">
                  <c:v>0</c:v>
                </c:pt>
                <c:pt idx="1">
                  <c:v>0</c:v>
                </c:pt>
                <c:pt idx="2">
                  <c:v>0</c:v>
                </c:pt>
                <c:pt idx="3">
                  <c:v>0</c:v>
                </c:pt>
              </c:numCache>
            </c:numRef>
          </c:val>
          <c:extLst>
            <c:ext xmlns:c16="http://schemas.microsoft.com/office/drawing/2014/chart" uri="{C3380CC4-5D6E-409C-BE32-E72D297353CC}">
              <c16:uniqueId val="{0000000A-7F5A-4073-AE9E-26E4444A791F}"/>
            </c:ext>
          </c:extLst>
        </c:ser>
        <c:dLbls>
          <c:showLegendKey val="0"/>
          <c:showVal val="0"/>
          <c:showCatName val="0"/>
          <c:showSerName val="0"/>
          <c:showPercent val="0"/>
          <c:showBubbleSize val="0"/>
        </c:dLbls>
        <c:gapWidth val="219"/>
        <c:overlap val="-27"/>
        <c:axId val="838555344"/>
        <c:axId val="1232992768"/>
      </c:barChart>
      <c:catAx>
        <c:axId val="8385553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2992768"/>
        <c:crosses val="autoZero"/>
        <c:auto val="1"/>
        <c:lblAlgn val="ctr"/>
        <c:lblOffset val="100"/>
        <c:noMultiLvlLbl val="0"/>
      </c:catAx>
      <c:valAx>
        <c:axId val="12329927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3855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'DiagFlash Synthèse'!$H$50</c:f>
              <c:strCache>
                <c:ptCount val="1"/>
                <c:pt idx="0">
                  <c:v>Achats de matières premières</c:v>
                </c:pt>
              </c:strCache>
            </c:strRef>
          </c:tx>
          <c:spPr>
            <a:solidFill>
              <a:schemeClr val="accent6"/>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Synthèse'!$I$50:$L$50</c:f>
              <c:numCache>
                <c:formatCode>0.0%</c:formatCode>
                <c:ptCount val="4"/>
                <c:pt idx="0">
                  <c:v>0</c:v>
                </c:pt>
                <c:pt idx="1">
                  <c:v>0</c:v>
                </c:pt>
                <c:pt idx="2">
                  <c:v>0</c:v>
                </c:pt>
                <c:pt idx="3">
                  <c:v>0</c:v>
                </c:pt>
              </c:numCache>
            </c:numRef>
          </c:val>
          <c:extLst>
            <c:ext xmlns:c16="http://schemas.microsoft.com/office/drawing/2014/chart" uri="{C3380CC4-5D6E-409C-BE32-E72D297353CC}">
              <c16:uniqueId val="{00000005-B2EF-49CB-9BA8-41BEECF9354D}"/>
            </c:ext>
          </c:extLst>
        </c:ser>
        <c:ser>
          <c:idx val="1"/>
          <c:order val="1"/>
          <c:tx>
            <c:strRef>
              <c:f>'DiagFlash Synthèse'!$H$51</c:f>
              <c:strCache>
                <c:ptCount val="1"/>
                <c:pt idx="0">
                  <c:v>Autres achats et charges externes</c:v>
                </c:pt>
              </c:strCache>
            </c:strRef>
          </c:tx>
          <c:spPr>
            <a:solidFill>
              <a:schemeClr val="accent5"/>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Synthèse'!$I$51:$L$51</c:f>
              <c:numCache>
                <c:formatCode>0.0%</c:formatCode>
                <c:ptCount val="4"/>
                <c:pt idx="0">
                  <c:v>0</c:v>
                </c:pt>
                <c:pt idx="1">
                  <c:v>0</c:v>
                </c:pt>
                <c:pt idx="2">
                  <c:v>0</c:v>
                </c:pt>
                <c:pt idx="3">
                  <c:v>0</c:v>
                </c:pt>
              </c:numCache>
            </c:numRef>
          </c:val>
          <c:extLst>
            <c:ext xmlns:c16="http://schemas.microsoft.com/office/drawing/2014/chart" uri="{C3380CC4-5D6E-409C-BE32-E72D297353CC}">
              <c16:uniqueId val="{00000007-B2EF-49CB-9BA8-41BEECF9354D}"/>
            </c:ext>
          </c:extLst>
        </c:ser>
        <c:ser>
          <c:idx val="2"/>
          <c:order val="2"/>
          <c:tx>
            <c:strRef>
              <c:f>'DiagFlash Synthèse'!$H$52</c:f>
              <c:strCache>
                <c:ptCount val="1"/>
                <c:pt idx="0">
                  <c:v>Salaires bruts</c:v>
                </c:pt>
              </c:strCache>
            </c:strRef>
          </c:tx>
          <c:spPr>
            <a:solidFill>
              <a:schemeClr val="accent4"/>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Synthèse'!$I$52:$L$52</c:f>
              <c:numCache>
                <c:formatCode>0.0%</c:formatCode>
                <c:ptCount val="4"/>
                <c:pt idx="0">
                  <c:v>0</c:v>
                </c:pt>
                <c:pt idx="1">
                  <c:v>0</c:v>
                </c:pt>
                <c:pt idx="2">
                  <c:v>0</c:v>
                </c:pt>
                <c:pt idx="3">
                  <c:v>0</c:v>
                </c:pt>
              </c:numCache>
            </c:numRef>
          </c:val>
          <c:extLst>
            <c:ext xmlns:c16="http://schemas.microsoft.com/office/drawing/2014/chart" uri="{C3380CC4-5D6E-409C-BE32-E72D297353CC}">
              <c16:uniqueId val="{00000008-B2EF-49CB-9BA8-41BEECF9354D}"/>
            </c:ext>
          </c:extLst>
        </c:ser>
        <c:ser>
          <c:idx val="3"/>
          <c:order val="3"/>
          <c:tx>
            <c:strRef>
              <c:f>'DiagFlash Synthèse'!$H$53</c:f>
              <c:strCache>
                <c:ptCount val="1"/>
                <c:pt idx="0">
                  <c:v>Charges sociales</c:v>
                </c:pt>
              </c:strCache>
            </c:strRef>
          </c:tx>
          <c:spPr>
            <a:solidFill>
              <a:schemeClr val="accent6">
                <a:lumMod val="60000"/>
              </a:schemeClr>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Synthèse'!$I$53:$L$53</c:f>
              <c:numCache>
                <c:formatCode>0.0%</c:formatCode>
                <c:ptCount val="4"/>
                <c:pt idx="0">
                  <c:v>0</c:v>
                </c:pt>
                <c:pt idx="1">
                  <c:v>0</c:v>
                </c:pt>
                <c:pt idx="2">
                  <c:v>0</c:v>
                </c:pt>
                <c:pt idx="3">
                  <c:v>0</c:v>
                </c:pt>
              </c:numCache>
            </c:numRef>
          </c:val>
          <c:extLst>
            <c:ext xmlns:c16="http://schemas.microsoft.com/office/drawing/2014/chart" uri="{C3380CC4-5D6E-409C-BE32-E72D297353CC}">
              <c16:uniqueId val="{00000009-B2EF-49CB-9BA8-41BEECF9354D}"/>
            </c:ext>
          </c:extLst>
        </c:ser>
        <c:ser>
          <c:idx val="4"/>
          <c:order val="4"/>
          <c:tx>
            <c:strRef>
              <c:f>'DiagFlash Synthèse'!$H$54</c:f>
              <c:strCache>
                <c:ptCount val="1"/>
                <c:pt idx="0">
                  <c:v>Dotations aux amortissements et prov.</c:v>
                </c:pt>
              </c:strCache>
            </c:strRef>
          </c:tx>
          <c:spPr>
            <a:solidFill>
              <a:schemeClr val="accent5">
                <a:lumMod val="60000"/>
              </a:schemeClr>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Synthèse'!$I$54:$L$54</c:f>
              <c:numCache>
                <c:formatCode>0.0%</c:formatCode>
                <c:ptCount val="4"/>
                <c:pt idx="0">
                  <c:v>0</c:v>
                </c:pt>
                <c:pt idx="1">
                  <c:v>0</c:v>
                </c:pt>
                <c:pt idx="2">
                  <c:v>0</c:v>
                </c:pt>
                <c:pt idx="3">
                  <c:v>0</c:v>
                </c:pt>
              </c:numCache>
            </c:numRef>
          </c:val>
          <c:extLst>
            <c:ext xmlns:c16="http://schemas.microsoft.com/office/drawing/2014/chart" uri="{C3380CC4-5D6E-409C-BE32-E72D297353CC}">
              <c16:uniqueId val="{0000000A-B2EF-49CB-9BA8-41BEECF9354D}"/>
            </c:ext>
          </c:extLst>
        </c:ser>
        <c:ser>
          <c:idx val="5"/>
          <c:order val="5"/>
          <c:tx>
            <c:strRef>
              <c:f>'DiagFlash Synthèse'!$H$55</c:f>
              <c:strCache>
                <c:ptCount val="1"/>
                <c:pt idx="0">
                  <c:v>Impôts, taxes et vers. Assimilés</c:v>
                </c:pt>
              </c:strCache>
            </c:strRef>
          </c:tx>
          <c:spPr>
            <a:solidFill>
              <a:schemeClr val="accent4">
                <a:lumMod val="60000"/>
              </a:schemeClr>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Synthèse'!$I$55:$L$55</c:f>
              <c:numCache>
                <c:formatCode>0.0%</c:formatCode>
                <c:ptCount val="4"/>
                <c:pt idx="0">
                  <c:v>0</c:v>
                </c:pt>
                <c:pt idx="1">
                  <c:v>0</c:v>
                </c:pt>
                <c:pt idx="2">
                  <c:v>0</c:v>
                </c:pt>
                <c:pt idx="3">
                  <c:v>0</c:v>
                </c:pt>
              </c:numCache>
            </c:numRef>
          </c:val>
          <c:extLst>
            <c:ext xmlns:c16="http://schemas.microsoft.com/office/drawing/2014/chart" uri="{C3380CC4-5D6E-409C-BE32-E72D297353CC}">
              <c16:uniqueId val="{0000000B-B2EF-49CB-9BA8-41BEECF9354D}"/>
            </c:ext>
          </c:extLst>
        </c:ser>
        <c:ser>
          <c:idx val="6"/>
          <c:order val="6"/>
          <c:tx>
            <c:strRef>
              <c:f>'DiagFlash Synthèse'!$H$56</c:f>
              <c:strCache>
                <c:ptCount val="1"/>
                <c:pt idx="0">
                  <c:v>Autres charges d'exploitation</c:v>
                </c:pt>
              </c:strCache>
            </c:strRef>
          </c:tx>
          <c:spPr>
            <a:solidFill>
              <a:schemeClr val="accent6">
                <a:lumMod val="80000"/>
                <a:lumOff val="20000"/>
              </a:schemeClr>
            </a:solidFill>
            <a:ln>
              <a:noFill/>
            </a:ln>
            <a:effectLst/>
          </c:spPr>
          <c:invertIfNegative val="0"/>
          <c:cat>
            <c:strRef>
              <c:f>'DiagFlash Synthèse'!$I$49:$L$49</c:f>
              <c:strCache>
                <c:ptCount val="4"/>
                <c:pt idx="0">
                  <c:v>2021</c:v>
                </c:pt>
                <c:pt idx="1">
                  <c:v>2022</c:v>
                </c:pt>
                <c:pt idx="2">
                  <c:v>2023</c:v>
                </c:pt>
                <c:pt idx="3">
                  <c:v>2024 Prévisionnel</c:v>
                </c:pt>
              </c:strCache>
            </c:strRef>
          </c:cat>
          <c:val>
            <c:numRef>
              <c:f>'DiagFlash Synthèse'!$I$56:$L$56</c:f>
              <c:numCache>
                <c:formatCode>0.0%</c:formatCode>
                <c:ptCount val="4"/>
                <c:pt idx="0">
                  <c:v>0</c:v>
                </c:pt>
                <c:pt idx="1">
                  <c:v>0</c:v>
                </c:pt>
                <c:pt idx="2">
                  <c:v>0</c:v>
                </c:pt>
                <c:pt idx="3">
                  <c:v>0</c:v>
                </c:pt>
              </c:numCache>
            </c:numRef>
          </c:val>
          <c:extLst>
            <c:ext xmlns:c16="http://schemas.microsoft.com/office/drawing/2014/chart" uri="{C3380CC4-5D6E-409C-BE32-E72D297353CC}">
              <c16:uniqueId val="{0000000C-B2EF-49CB-9BA8-41BEECF9354D}"/>
            </c:ext>
          </c:extLst>
        </c:ser>
        <c:dLbls>
          <c:showLegendKey val="0"/>
          <c:showVal val="0"/>
          <c:showCatName val="0"/>
          <c:showSerName val="0"/>
          <c:showPercent val="0"/>
          <c:showBubbleSize val="0"/>
        </c:dLbls>
        <c:gapWidth val="219"/>
        <c:overlap val="-27"/>
        <c:axId val="838555344"/>
        <c:axId val="1232992768"/>
      </c:barChart>
      <c:catAx>
        <c:axId val="8385553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32992768"/>
        <c:crosses val="autoZero"/>
        <c:auto val="1"/>
        <c:lblAlgn val="ctr"/>
        <c:lblOffset val="100"/>
        <c:noMultiLvlLbl val="0"/>
      </c:catAx>
      <c:valAx>
        <c:axId val="12329927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3855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144780</xdr:rowOff>
    </xdr:from>
    <xdr:to>
      <xdr:col>1</xdr:col>
      <xdr:colOff>1240156</xdr:colOff>
      <xdr:row>5</xdr:row>
      <xdr:rowOff>38783</xdr:rowOff>
    </xdr:to>
    <xdr:pic>
      <xdr:nvPicPr>
        <xdr:cNvPr id="3" name="Image 2">
          <a:extLst>
            <a:ext uri="{FF2B5EF4-FFF2-40B4-BE49-F238E27FC236}">
              <a16:creationId xmlns:a16="http://schemas.microsoft.com/office/drawing/2014/main" id="{50515210-E454-291A-470A-0C3328DF45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144780"/>
          <a:ext cx="1750696" cy="1250363"/>
        </a:xfrm>
        <a:prstGeom prst="rect">
          <a:avLst/>
        </a:prstGeom>
      </xdr:spPr>
    </xdr:pic>
    <xdr:clientData/>
  </xdr:twoCellAnchor>
  <xdr:twoCellAnchor editAs="oneCell">
    <xdr:from>
      <xdr:col>4</xdr:col>
      <xdr:colOff>169545</xdr:colOff>
      <xdr:row>1</xdr:row>
      <xdr:rowOff>169544</xdr:rowOff>
    </xdr:from>
    <xdr:to>
      <xdr:col>6</xdr:col>
      <xdr:colOff>617550</xdr:colOff>
      <xdr:row>4</xdr:row>
      <xdr:rowOff>457199</xdr:rowOff>
    </xdr:to>
    <xdr:pic>
      <xdr:nvPicPr>
        <xdr:cNvPr id="5" name="Image 4">
          <a:extLst>
            <a:ext uri="{FF2B5EF4-FFF2-40B4-BE49-F238E27FC236}">
              <a16:creationId xmlns:a16="http://schemas.microsoft.com/office/drawing/2014/main" id="{FC5CB18F-11A5-9BDE-D0FB-91291D1CA4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84495" y="350519"/>
          <a:ext cx="2991180" cy="862965"/>
        </a:xfrm>
        <a:prstGeom prst="rect">
          <a:avLst/>
        </a:prstGeom>
      </xdr:spPr>
    </xdr:pic>
    <xdr:clientData/>
  </xdr:twoCellAnchor>
  <xdr:twoCellAnchor editAs="oneCell">
    <xdr:from>
      <xdr:col>0</xdr:col>
      <xdr:colOff>34290</xdr:colOff>
      <xdr:row>24</xdr:row>
      <xdr:rowOff>104775</xdr:rowOff>
    </xdr:from>
    <xdr:to>
      <xdr:col>1</xdr:col>
      <xdr:colOff>598921</xdr:colOff>
      <xdr:row>27</xdr:row>
      <xdr:rowOff>57150</xdr:rowOff>
    </xdr:to>
    <xdr:pic>
      <xdr:nvPicPr>
        <xdr:cNvPr id="2" name="Image 1">
          <a:extLst>
            <a:ext uri="{FF2B5EF4-FFF2-40B4-BE49-F238E27FC236}">
              <a16:creationId xmlns:a16="http://schemas.microsoft.com/office/drawing/2014/main" id="{61F62D3D-F53D-40EB-98A2-BF3B478BB2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7620000"/>
          <a:ext cx="1139941" cy="752475"/>
        </a:xfrm>
        <a:prstGeom prst="rect">
          <a:avLst/>
        </a:prstGeom>
      </xdr:spPr>
    </xdr:pic>
    <xdr:clientData/>
  </xdr:twoCellAnchor>
  <xdr:twoCellAnchor editAs="oneCell">
    <xdr:from>
      <xdr:col>3</xdr:col>
      <xdr:colOff>1207770</xdr:colOff>
      <xdr:row>25</xdr:row>
      <xdr:rowOff>20955</xdr:rowOff>
    </xdr:from>
    <xdr:to>
      <xdr:col>4</xdr:col>
      <xdr:colOff>1292790</xdr:colOff>
      <xdr:row>26</xdr:row>
      <xdr:rowOff>211455</xdr:rowOff>
    </xdr:to>
    <xdr:pic>
      <xdr:nvPicPr>
        <xdr:cNvPr id="4" name="Image 3">
          <a:extLst>
            <a:ext uri="{FF2B5EF4-FFF2-40B4-BE49-F238E27FC236}">
              <a16:creationId xmlns:a16="http://schemas.microsoft.com/office/drawing/2014/main" id="{7403D5B0-EEEC-4D6C-AA2F-6144124CF6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8245" y="7802880"/>
          <a:ext cx="159949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167322</xdr:colOff>
      <xdr:row>49</xdr:row>
      <xdr:rowOff>168275</xdr:rowOff>
    </xdr:from>
    <xdr:to>
      <xdr:col>3</xdr:col>
      <xdr:colOff>326904</xdr:colOff>
      <xdr:row>53</xdr:row>
      <xdr:rowOff>57151</xdr:rowOff>
    </xdr:to>
    <xdr:pic>
      <xdr:nvPicPr>
        <xdr:cNvPr id="6" name="Image 5">
          <a:extLst>
            <a:ext uri="{FF2B5EF4-FFF2-40B4-BE49-F238E27FC236}">
              <a16:creationId xmlns:a16="http://schemas.microsoft.com/office/drawing/2014/main" id="{59E7F2BA-37E0-42A1-BBC9-8CCEFB5805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4197" y="9701213"/>
          <a:ext cx="941267" cy="678815"/>
        </a:xfrm>
        <a:prstGeom prst="rect">
          <a:avLst/>
        </a:prstGeom>
      </xdr:spPr>
    </xdr:pic>
    <xdr:clientData/>
  </xdr:twoCellAnchor>
  <xdr:twoCellAnchor editAs="oneCell">
    <xdr:from>
      <xdr:col>7</xdr:col>
      <xdr:colOff>1586865</xdr:colOff>
      <xdr:row>50</xdr:row>
      <xdr:rowOff>46990</xdr:rowOff>
    </xdr:from>
    <xdr:to>
      <xdr:col>7</xdr:col>
      <xdr:colOff>3164135</xdr:colOff>
      <xdr:row>52</xdr:row>
      <xdr:rowOff>142239</xdr:rowOff>
    </xdr:to>
    <xdr:pic>
      <xdr:nvPicPr>
        <xdr:cNvPr id="7" name="Image 6">
          <a:extLst>
            <a:ext uri="{FF2B5EF4-FFF2-40B4-BE49-F238E27FC236}">
              <a16:creationId xmlns:a16="http://schemas.microsoft.com/office/drawing/2014/main" id="{3E567C78-2912-458B-9CEB-CA746E1DF2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5240" y="9778365"/>
          <a:ext cx="1577270" cy="497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533400</xdr:colOff>
      <xdr:row>3</xdr:row>
      <xdr:rowOff>99060</xdr:rowOff>
    </xdr:from>
    <xdr:to>
      <xdr:col>19</xdr:col>
      <xdr:colOff>337456</xdr:colOff>
      <xdr:row>22</xdr:row>
      <xdr:rowOff>26125</xdr:rowOff>
    </xdr:to>
    <xdr:graphicFrame macro="">
      <xdr:nvGraphicFramePr>
        <xdr:cNvPr id="5" name="Graphique 4">
          <a:extLst>
            <a:ext uri="{FF2B5EF4-FFF2-40B4-BE49-F238E27FC236}">
              <a16:creationId xmlns:a16="http://schemas.microsoft.com/office/drawing/2014/main" id="{92FD2DA7-A20E-CCD0-D063-1015C95F27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328946</xdr:colOff>
      <xdr:row>27</xdr:row>
      <xdr:rowOff>151609</xdr:rowOff>
    </xdr:from>
    <xdr:to>
      <xdr:col>19</xdr:col>
      <xdr:colOff>695597</xdr:colOff>
      <xdr:row>42</xdr:row>
      <xdr:rowOff>163286</xdr:rowOff>
    </xdr:to>
    <xdr:graphicFrame macro="">
      <xdr:nvGraphicFramePr>
        <xdr:cNvPr id="6" name="Graphique 5">
          <a:extLst>
            <a:ext uri="{FF2B5EF4-FFF2-40B4-BE49-F238E27FC236}">
              <a16:creationId xmlns:a16="http://schemas.microsoft.com/office/drawing/2014/main" id="{2051D94E-63EA-926B-D4D6-11ECAC03AF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117791</xdr:colOff>
      <xdr:row>47</xdr:row>
      <xdr:rowOff>87629</xdr:rowOff>
    </xdr:from>
    <xdr:to>
      <xdr:col>1</xdr:col>
      <xdr:colOff>1289684</xdr:colOff>
      <xdr:row>51</xdr:row>
      <xdr:rowOff>103092</xdr:rowOff>
    </xdr:to>
    <xdr:pic>
      <xdr:nvPicPr>
        <xdr:cNvPr id="4" name="Image 3">
          <a:extLst>
            <a:ext uri="{FF2B5EF4-FFF2-40B4-BE49-F238E27FC236}">
              <a16:creationId xmlns:a16="http://schemas.microsoft.com/office/drawing/2014/main" id="{4ADFAD03-C072-4562-A363-3F2CCB5888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8366" y="9022079"/>
          <a:ext cx="1171893" cy="815563"/>
        </a:xfrm>
        <a:prstGeom prst="rect">
          <a:avLst/>
        </a:prstGeom>
      </xdr:spPr>
    </xdr:pic>
    <xdr:clientData/>
  </xdr:twoCellAnchor>
  <xdr:twoCellAnchor editAs="oneCell">
    <xdr:from>
      <xdr:col>6</xdr:col>
      <xdr:colOff>284797</xdr:colOff>
      <xdr:row>48</xdr:row>
      <xdr:rowOff>65088</xdr:rowOff>
    </xdr:from>
    <xdr:to>
      <xdr:col>8</xdr:col>
      <xdr:colOff>383787</xdr:colOff>
      <xdr:row>51</xdr:row>
      <xdr:rowOff>53340</xdr:rowOff>
    </xdr:to>
    <xdr:pic>
      <xdr:nvPicPr>
        <xdr:cNvPr id="7" name="Image 6">
          <a:extLst>
            <a:ext uri="{FF2B5EF4-FFF2-40B4-BE49-F238E27FC236}">
              <a16:creationId xmlns:a16="http://schemas.microsoft.com/office/drawing/2014/main" id="{FF4C42DC-7799-4D56-BE08-03C2F9A486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37997" y="9199563"/>
          <a:ext cx="1594415" cy="5826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163608</xdr:colOff>
      <xdr:row>4</xdr:row>
      <xdr:rowOff>112505</xdr:rowOff>
    </xdr:from>
    <xdr:to>
      <xdr:col>11</xdr:col>
      <xdr:colOff>618566</xdr:colOff>
      <xdr:row>16</xdr:row>
      <xdr:rowOff>71718</xdr:rowOff>
    </xdr:to>
    <xdr:graphicFrame macro="">
      <xdr:nvGraphicFramePr>
        <xdr:cNvPr id="2" name="Graphique 4">
          <a:extLst>
            <a:ext uri="{FF2B5EF4-FFF2-40B4-BE49-F238E27FC236}">
              <a16:creationId xmlns:a16="http://schemas.microsoft.com/office/drawing/2014/main" id="{BB945EA9-7777-45BA-B47E-3A6944AD8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197224</xdr:colOff>
      <xdr:row>27</xdr:row>
      <xdr:rowOff>83820</xdr:rowOff>
    </xdr:from>
    <xdr:to>
      <xdr:col>11</xdr:col>
      <xdr:colOff>726142</xdr:colOff>
      <xdr:row>33</xdr:row>
      <xdr:rowOff>146573</xdr:rowOff>
    </xdr:to>
    <xdr:graphicFrame macro="">
      <xdr:nvGraphicFramePr>
        <xdr:cNvPr id="6" name="Graphique 5">
          <a:extLst>
            <a:ext uri="{FF2B5EF4-FFF2-40B4-BE49-F238E27FC236}">
              <a16:creationId xmlns:a16="http://schemas.microsoft.com/office/drawing/2014/main" id="{765828C7-922D-D926-1844-EB1450CC83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201705</xdr:colOff>
      <xdr:row>33</xdr:row>
      <xdr:rowOff>251012</xdr:rowOff>
    </xdr:from>
    <xdr:to>
      <xdr:col>12</xdr:col>
      <xdr:colOff>71718</xdr:colOff>
      <xdr:row>36</xdr:row>
      <xdr:rowOff>493061</xdr:rowOff>
    </xdr:to>
    <xdr:graphicFrame macro="">
      <xdr:nvGraphicFramePr>
        <xdr:cNvPr id="7" name="Graphique 6">
          <a:extLst>
            <a:ext uri="{FF2B5EF4-FFF2-40B4-BE49-F238E27FC236}">
              <a16:creationId xmlns:a16="http://schemas.microsoft.com/office/drawing/2014/main" id="{9830A731-D905-2E16-1FC6-D2ECD23F4B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291354</xdr:colOff>
      <xdr:row>37</xdr:row>
      <xdr:rowOff>192740</xdr:rowOff>
    </xdr:from>
    <xdr:to>
      <xdr:col>12</xdr:col>
      <xdr:colOff>304800</xdr:colOff>
      <xdr:row>46</xdr:row>
      <xdr:rowOff>22860</xdr:rowOff>
    </xdr:to>
    <xdr:graphicFrame macro="">
      <xdr:nvGraphicFramePr>
        <xdr:cNvPr id="9" name="Graphique 8">
          <a:extLst>
            <a:ext uri="{FF2B5EF4-FFF2-40B4-BE49-F238E27FC236}">
              <a16:creationId xmlns:a16="http://schemas.microsoft.com/office/drawing/2014/main" id="{40894ECA-A1FA-502A-EEDA-C9B9F2CAAD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746760</xdr:colOff>
      <xdr:row>57</xdr:row>
      <xdr:rowOff>11430</xdr:rowOff>
    </xdr:from>
    <xdr:to>
      <xdr:col>5</xdr:col>
      <xdr:colOff>304800</xdr:colOff>
      <xdr:row>66</xdr:row>
      <xdr:rowOff>171450</xdr:rowOff>
    </xdr:to>
    <xdr:graphicFrame macro="">
      <xdr:nvGraphicFramePr>
        <xdr:cNvPr id="5" name="Graphique 4">
          <a:extLst>
            <a:ext uri="{FF2B5EF4-FFF2-40B4-BE49-F238E27FC236}">
              <a16:creationId xmlns:a16="http://schemas.microsoft.com/office/drawing/2014/main" id="{702AAF05-C7B0-14B3-95E2-E3A49BEE93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426720</xdr:colOff>
      <xdr:row>56</xdr:row>
      <xdr:rowOff>228600</xdr:rowOff>
    </xdr:from>
    <xdr:to>
      <xdr:col>11</xdr:col>
      <xdr:colOff>518160</xdr:colOff>
      <xdr:row>66</xdr:row>
      <xdr:rowOff>114300</xdr:rowOff>
    </xdr:to>
    <xdr:graphicFrame macro="">
      <xdr:nvGraphicFramePr>
        <xdr:cNvPr id="10" name="Graphique 9">
          <a:extLst>
            <a:ext uri="{FF2B5EF4-FFF2-40B4-BE49-F238E27FC236}">
              <a16:creationId xmlns:a16="http://schemas.microsoft.com/office/drawing/2014/main" id="{22173F5D-409F-4612-8463-616BC6337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167322</xdr:colOff>
      <xdr:row>78</xdr:row>
      <xdr:rowOff>168275</xdr:rowOff>
    </xdr:from>
    <xdr:to>
      <xdr:col>3</xdr:col>
      <xdr:colOff>286899</xdr:colOff>
      <xdr:row>82</xdr:row>
      <xdr:rowOff>133350</xdr:rowOff>
    </xdr:to>
    <xdr:pic>
      <xdr:nvPicPr>
        <xdr:cNvPr id="8" name="Image 7">
          <a:extLst>
            <a:ext uri="{FF2B5EF4-FFF2-40B4-BE49-F238E27FC236}">
              <a16:creationId xmlns:a16="http://schemas.microsoft.com/office/drawing/2014/main" id="{64239D51-35B5-461D-BE3C-30E6A69E8F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04832" y="9658985"/>
          <a:ext cx="936822" cy="685165"/>
        </a:xfrm>
        <a:prstGeom prst="rect">
          <a:avLst/>
        </a:prstGeom>
      </xdr:spPr>
    </xdr:pic>
    <xdr:clientData/>
  </xdr:twoCellAnchor>
  <xdr:twoCellAnchor editAs="oneCell">
    <xdr:from>
      <xdr:col>7</xdr:col>
      <xdr:colOff>1586865</xdr:colOff>
      <xdr:row>79</xdr:row>
      <xdr:rowOff>46990</xdr:rowOff>
    </xdr:from>
    <xdr:to>
      <xdr:col>8</xdr:col>
      <xdr:colOff>439985</xdr:colOff>
      <xdr:row>82</xdr:row>
      <xdr:rowOff>3175</xdr:rowOff>
    </xdr:to>
    <xdr:pic>
      <xdr:nvPicPr>
        <xdr:cNvPr id="11" name="Image 10">
          <a:extLst>
            <a:ext uri="{FF2B5EF4-FFF2-40B4-BE49-F238E27FC236}">
              <a16:creationId xmlns:a16="http://schemas.microsoft.com/office/drawing/2014/main" id="{3602B948-0906-45DD-8B6B-09CCF81266D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640955" y="9735820"/>
          <a:ext cx="1581080" cy="4972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175260</xdr:colOff>
      <xdr:row>0</xdr:row>
      <xdr:rowOff>152400</xdr:rowOff>
    </xdr:from>
    <xdr:to>
      <xdr:col>5</xdr:col>
      <xdr:colOff>304800</xdr:colOff>
      <xdr:row>3</xdr:row>
      <xdr:rowOff>80095</xdr:rowOff>
    </xdr:to>
    <xdr:pic>
      <xdr:nvPicPr>
        <xdr:cNvPr id="2" name="Image 1">
          <a:extLst>
            <a:ext uri="{FF2B5EF4-FFF2-40B4-BE49-F238E27FC236}">
              <a16:creationId xmlns:a16="http://schemas.microsoft.com/office/drawing/2014/main" id="{BF879E9A-230A-4717-9EFD-2FF5FA427A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2760" y="152400"/>
          <a:ext cx="739140" cy="476335"/>
        </a:xfrm>
        <a:prstGeom prst="rect">
          <a:avLst/>
        </a:prstGeom>
      </xdr:spPr>
    </xdr:pic>
    <xdr:clientData/>
  </xdr:twoCellAnchor>
  <xdr:twoCellAnchor editAs="oneCell">
    <xdr:from>
      <xdr:col>5</xdr:col>
      <xdr:colOff>312420</xdr:colOff>
      <xdr:row>1</xdr:row>
      <xdr:rowOff>99060</xdr:rowOff>
    </xdr:from>
    <xdr:to>
      <xdr:col>7</xdr:col>
      <xdr:colOff>144779</xdr:colOff>
      <xdr:row>3</xdr:row>
      <xdr:rowOff>36925</xdr:rowOff>
    </xdr:to>
    <xdr:pic>
      <xdr:nvPicPr>
        <xdr:cNvPr id="3" name="Image 2">
          <a:extLst>
            <a:ext uri="{FF2B5EF4-FFF2-40B4-BE49-F238E27FC236}">
              <a16:creationId xmlns:a16="http://schemas.microsoft.com/office/drawing/2014/main" id="{DCC3C938-6BF4-4E9B-8DF2-ADC7F650AC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09520" y="281940"/>
          <a:ext cx="1051559" cy="3036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franceactive-nouvelleaquitaine.org/" TargetMode="External"/><Relationship Id="rId1" Type="http://schemas.openxmlformats.org/officeDocument/2006/relationships/hyperlink" Target="https://www.inae-nouvelleaquitaine.org/"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franceactive-nouvelleaquitaine.org/" TargetMode="External"/><Relationship Id="rId1" Type="http://schemas.openxmlformats.org/officeDocument/2006/relationships/hyperlink" Target="https://www.inae-nouvelleaquitaine.org/"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ranceactive-nouvelleaquitaine.org/" TargetMode="External"/><Relationship Id="rId1" Type="http://schemas.openxmlformats.org/officeDocument/2006/relationships/hyperlink" Target="https://www.inae-nouvelleaquitaine.org/"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franceactive-nouvelleaquitaine.org/" TargetMode="External"/><Relationship Id="rId1" Type="http://schemas.openxmlformats.org/officeDocument/2006/relationships/hyperlink" Target="https://www.inae-nouvelleaquitaine.org/"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1"/>
  <sheetViews>
    <sheetView showGridLines="0" topLeftCell="A73" workbookViewId="0">
      <selection activeCell="D18" sqref="D18"/>
    </sheetView>
  </sheetViews>
  <sheetFormatPr baseColWidth="10" defaultColWidth="10.6640625" defaultRowHeight="14.4" x14ac:dyDescent="0.3"/>
  <cols>
    <col min="1" max="16384" width="10.6640625" style="1"/>
  </cols>
  <sheetData>
    <row r="1" spans="1:3" x14ac:dyDescent="0.3">
      <c r="A1" s="3" t="s">
        <v>0</v>
      </c>
      <c r="B1" s="3" t="s">
        <v>1</v>
      </c>
      <c r="C1" s="3" t="s">
        <v>2</v>
      </c>
    </row>
    <row r="2" spans="1:3" x14ac:dyDescent="0.3">
      <c r="A2" s="1" t="s">
        <v>3</v>
      </c>
      <c r="B2" s="1" t="s">
        <v>4</v>
      </c>
      <c r="C2" s="1" t="s">
        <v>5</v>
      </c>
    </row>
    <row r="3" spans="1:3" x14ac:dyDescent="0.3">
      <c r="A3" s="1" t="s">
        <v>6</v>
      </c>
      <c r="B3" s="1" t="s">
        <v>7</v>
      </c>
      <c r="C3" s="1" t="s">
        <v>8</v>
      </c>
    </row>
    <row r="4" spans="1:3" x14ac:dyDescent="0.3">
      <c r="A4" s="1" t="s">
        <v>9</v>
      </c>
      <c r="B4" s="1" t="s">
        <v>10</v>
      </c>
      <c r="C4" s="1" t="s">
        <v>11</v>
      </c>
    </row>
    <row r="5" spans="1:3" x14ac:dyDescent="0.3">
      <c r="A5" s="1" t="s">
        <v>12</v>
      </c>
      <c r="B5" s="1" t="s">
        <v>13</v>
      </c>
      <c r="C5" s="1" t="s">
        <v>14</v>
      </c>
    </row>
    <row r="6" spans="1:3" x14ac:dyDescent="0.3">
      <c r="A6" s="1" t="s">
        <v>15</v>
      </c>
      <c r="B6" s="1" t="s">
        <v>16</v>
      </c>
      <c r="C6" s="1" t="s">
        <v>17</v>
      </c>
    </row>
    <row r="7" spans="1:3" x14ac:dyDescent="0.3">
      <c r="A7" s="1" t="s">
        <v>18</v>
      </c>
      <c r="B7" s="1" t="s">
        <v>19</v>
      </c>
      <c r="C7" s="1" t="s">
        <v>20</v>
      </c>
    </row>
    <row r="8" spans="1:3" x14ac:dyDescent="0.3">
      <c r="A8" s="1" t="s">
        <v>21</v>
      </c>
      <c r="B8" s="1" t="s">
        <v>22</v>
      </c>
      <c r="C8" s="1" t="s">
        <v>23</v>
      </c>
    </row>
    <row r="9" spans="1:3" x14ac:dyDescent="0.3">
      <c r="A9" s="1" t="s">
        <v>24</v>
      </c>
      <c r="B9" s="1" t="s">
        <v>25</v>
      </c>
      <c r="C9" s="1" t="s">
        <v>26</v>
      </c>
    </row>
    <row r="10" spans="1:3" x14ac:dyDescent="0.3">
      <c r="A10" s="1" t="s">
        <v>27</v>
      </c>
      <c r="B10" s="1" t="s">
        <v>28</v>
      </c>
      <c r="C10" s="1" t="s">
        <v>29</v>
      </c>
    </row>
    <row r="11" spans="1:3" x14ac:dyDescent="0.3">
      <c r="A11" s="1" t="s">
        <v>30</v>
      </c>
      <c r="B11" s="1" t="s">
        <v>31</v>
      </c>
      <c r="C11" s="1" t="s">
        <v>32</v>
      </c>
    </row>
    <row r="12" spans="1:3" x14ac:dyDescent="0.3">
      <c r="A12" s="1" t="s">
        <v>33</v>
      </c>
      <c r="B12" s="1" t="s">
        <v>34</v>
      </c>
      <c r="C12" s="1" t="s">
        <v>35</v>
      </c>
    </row>
    <row r="13" spans="1:3" x14ac:dyDescent="0.3">
      <c r="A13" s="1" t="s">
        <v>36</v>
      </c>
      <c r="B13" s="1" t="s">
        <v>37</v>
      </c>
      <c r="C13" s="1" t="s">
        <v>38</v>
      </c>
    </row>
    <row r="14" spans="1:3" x14ac:dyDescent="0.3">
      <c r="A14" s="1" t="s">
        <v>39</v>
      </c>
      <c r="B14" s="1" t="s">
        <v>40</v>
      </c>
      <c r="C14" s="1" t="s">
        <v>41</v>
      </c>
    </row>
    <row r="15" spans="1:3" x14ac:dyDescent="0.3">
      <c r="A15" s="1" t="s">
        <v>42</v>
      </c>
      <c r="C15" s="1" t="s">
        <v>37</v>
      </c>
    </row>
    <row r="16" spans="1:3" x14ac:dyDescent="0.3">
      <c r="A16" s="1" t="s">
        <v>43</v>
      </c>
    </row>
    <row r="17" spans="1:1" x14ac:dyDescent="0.3">
      <c r="A17" s="1" t="s">
        <v>44</v>
      </c>
    </row>
    <row r="18" spans="1:1" x14ac:dyDescent="0.3">
      <c r="A18" s="1" t="s">
        <v>45</v>
      </c>
    </row>
    <row r="19" spans="1:1" x14ac:dyDescent="0.3">
      <c r="A19" s="1" t="s">
        <v>46</v>
      </c>
    </row>
    <row r="20" spans="1:1" x14ac:dyDescent="0.3">
      <c r="A20" s="1" t="s">
        <v>47</v>
      </c>
    </row>
    <row r="21" spans="1:1" x14ac:dyDescent="0.3">
      <c r="A21" s="1" t="s">
        <v>48</v>
      </c>
    </row>
    <row r="22" spans="1:1" x14ac:dyDescent="0.3">
      <c r="A22" s="1" t="s">
        <v>49</v>
      </c>
    </row>
    <row r="23" spans="1:1" x14ac:dyDescent="0.3">
      <c r="A23" s="1" t="s">
        <v>50</v>
      </c>
    </row>
    <row r="24" spans="1:1" x14ac:dyDescent="0.3">
      <c r="A24" s="1" t="s">
        <v>51</v>
      </c>
    </row>
    <row r="25" spans="1:1" x14ac:dyDescent="0.3">
      <c r="A25" s="1" t="s">
        <v>52</v>
      </c>
    </row>
    <row r="26" spans="1:1" x14ac:dyDescent="0.3">
      <c r="A26" s="1" t="s">
        <v>53</v>
      </c>
    </row>
    <row r="27" spans="1:1" x14ac:dyDescent="0.3">
      <c r="A27" s="1" t="s">
        <v>54</v>
      </c>
    </row>
    <row r="28" spans="1:1" x14ac:dyDescent="0.3">
      <c r="A28" s="1" t="s">
        <v>55</v>
      </c>
    </row>
    <row r="29" spans="1:1" x14ac:dyDescent="0.3">
      <c r="A29" s="1" t="s">
        <v>56</v>
      </c>
    </row>
    <row r="30" spans="1:1" x14ac:dyDescent="0.3">
      <c r="A30" s="1" t="s">
        <v>57</v>
      </c>
    </row>
    <row r="31" spans="1:1" x14ac:dyDescent="0.3">
      <c r="A31" s="1" t="s">
        <v>58</v>
      </c>
    </row>
    <row r="32" spans="1:1" x14ac:dyDescent="0.3">
      <c r="A32" s="1" t="s">
        <v>59</v>
      </c>
    </row>
    <row r="33" spans="1:1" x14ac:dyDescent="0.3">
      <c r="A33" s="1" t="s">
        <v>60</v>
      </c>
    </row>
    <row r="34" spans="1:1" x14ac:dyDescent="0.3">
      <c r="A34" s="1" t="s">
        <v>61</v>
      </c>
    </row>
    <row r="35" spans="1:1" x14ac:dyDescent="0.3">
      <c r="A35" s="1" t="s">
        <v>62</v>
      </c>
    </row>
    <row r="36" spans="1:1" x14ac:dyDescent="0.3">
      <c r="A36" s="1" t="s">
        <v>63</v>
      </c>
    </row>
    <row r="37" spans="1:1" x14ac:dyDescent="0.3">
      <c r="A37" s="1" t="s">
        <v>64</v>
      </c>
    </row>
    <row r="38" spans="1:1" x14ac:dyDescent="0.3">
      <c r="A38" s="1" t="s">
        <v>65</v>
      </c>
    </row>
    <row r="39" spans="1:1" x14ac:dyDescent="0.3">
      <c r="A39" s="1" t="s">
        <v>66</v>
      </c>
    </row>
    <row r="40" spans="1:1" x14ac:dyDescent="0.3">
      <c r="A40" s="1" t="s">
        <v>67</v>
      </c>
    </row>
    <row r="41" spans="1:1" x14ac:dyDescent="0.3">
      <c r="A41" s="1" t="s">
        <v>68</v>
      </c>
    </row>
    <row r="42" spans="1:1" x14ac:dyDescent="0.3">
      <c r="A42" s="1" t="s">
        <v>69</v>
      </c>
    </row>
    <row r="43" spans="1:1" x14ac:dyDescent="0.3">
      <c r="A43" s="1" t="s">
        <v>70</v>
      </c>
    </row>
    <row r="44" spans="1:1" x14ac:dyDescent="0.3">
      <c r="A44" s="1" t="s">
        <v>71</v>
      </c>
    </row>
    <row r="45" spans="1:1" x14ac:dyDescent="0.3">
      <c r="A45" s="1" t="s">
        <v>72</v>
      </c>
    </row>
    <row r="46" spans="1:1" x14ac:dyDescent="0.3">
      <c r="A46" s="1" t="s">
        <v>73</v>
      </c>
    </row>
    <row r="47" spans="1:1" x14ac:dyDescent="0.3">
      <c r="A47" s="1" t="s">
        <v>74</v>
      </c>
    </row>
    <row r="48" spans="1:1" x14ac:dyDescent="0.3">
      <c r="A48" s="1" t="s">
        <v>75</v>
      </c>
    </row>
    <row r="49" spans="1:1" x14ac:dyDescent="0.3">
      <c r="A49" s="1" t="s">
        <v>76</v>
      </c>
    </row>
    <row r="50" spans="1:1" x14ac:dyDescent="0.3">
      <c r="A50" s="1" t="s">
        <v>77</v>
      </c>
    </row>
    <row r="51" spans="1:1" x14ac:dyDescent="0.3">
      <c r="A51" s="1" t="s">
        <v>78</v>
      </c>
    </row>
    <row r="52" spans="1:1" x14ac:dyDescent="0.3">
      <c r="A52" s="1" t="s">
        <v>79</v>
      </c>
    </row>
    <row r="53" spans="1:1" x14ac:dyDescent="0.3">
      <c r="A53" s="1" t="s">
        <v>80</v>
      </c>
    </row>
    <row r="54" spans="1:1" x14ac:dyDescent="0.3">
      <c r="A54" s="1" t="s">
        <v>81</v>
      </c>
    </row>
    <row r="55" spans="1:1" x14ac:dyDescent="0.3">
      <c r="A55" s="1" t="s">
        <v>82</v>
      </c>
    </row>
    <row r="56" spans="1:1" x14ac:dyDescent="0.3">
      <c r="A56" s="1" t="s">
        <v>83</v>
      </c>
    </row>
    <row r="57" spans="1:1" x14ac:dyDescent="0.3">
      <c r="A57" s="1" t="s">
        <v>84</v>
      </c>
    </row>
    <row r="58" spans="1:1" x14ac:dyDescent="0.3">
      <c r="A58" s="1" t="s">
        <v>85</v>
      </c>
    </row>
    <row r="59" spans="1:1" x14ac:dyDescent="0.3">
      <c r="A59" s="1" t="s">
        <v>86</v>
      </c>
    </row>
    <row r="60" spans="1:1" x14ac:dyDescent="0.3">
      <c r="A60" s="1" t="s">
        <v>87</v>
      </c>
    </row>
    <row r="61" spans="1:1" x14ac:dyDescent="0.3">
      <c r="A61" s="1" t="s">
        <v>88</v>
      </c>
    </row>
    <row r="62" spans="1:1" x14ac:dyDescent="0.3">
      <c r="A62" s="1" t="s">
        <v>89</v>
      </c>
    </row>
    <row r="63" spans="1:1" x14ac:dyDescent="0.3">
      <c r="A63" s="1" t="s">
        <v>90</v>
      </c>
    </row>
    <row r="64" spans="1:1" x14ac:dyDescent="0.3">
      <c r="A64" s="1" t="s">
        <v>91</v>
      </c>
    </row>
    <row r="65" spans="1:1" x14ac:dyDescent="0.3">
      <c r="A65" s="1" t="s">
        <v>92</v>
      </c>
    </row>
    <row r="66" spans="1:1" x14ac:dyDescent="0.3">
      <c r="A66" s="1" t="s">
        <v>93</v>
      </c>
    </row>
    <row r="67" spans="1:1" x14ac:dyDescent="0.3">
      <c r="A67" s="1" t="s">
        <v>94</v>
      </c>
    </row>
    <row r="68" spans="1:1" x14ac:dyDescent="0.3">
      <c r="A68" s="1" t="s">
        <v>95</v>
      </c>
    </row>
    <row r="69" spans="1:1" x14ac:dyDescent="0.3">
      <c r="A69" s="1" t="s">
        <v>96</v>
      </c>
    </row>
    <row r="70" spans="1:1" x14ac:dyDescent="0.3">
      <c r="A70" s="1" t="s">
        <v>97</v>
      </c>
    </row>
    <row r="71" spans="1:1" x14ac:dyDescent="0.3">
      <c r="A71" s="1" t="s">
        <v>98</v>
      </c>
    </row>
    <row r="72" spans="1:1" x14ac:dyDescent="0.3">
      <c r="A72" s="1" t="s">
        <v>99</v>
      </c>
    </row>
    <row r="73" spans="1:1" x14ac:dyDescent="0.3">
      <c r="A73" s="1" t="s">
        <v>100</v>
      </c>
    </row>
    <row r="74" spans="1:1" x14ac:dyDescent="0.3">
      <c r="A74" s="1" t="s">
        <v>101</v>
      </c>
    </row>
    <row r="75" spans="1:1" x14ac:dyDescent="0.3">
      <c r="A75" s="1" t="s">
        <v>102</v>
      </c>
    </row>
    <row r="76" spans="1:1" x14ac:dyDescent="0.3">
      <c r="A76" s="1" t="s">
        <v>103</v>
      </c>
    </row>
    <row r="77" spans="1:1" x14ac:dyDescent="0.3">
      <c r="A77" s="1" t="s">
        <v>104</v>
      </c>
    </row>
    <row r="78" spans="1:1" x14ac:dyDescent="0.3">
      <c r="A78" s="1" t="s">
        <v>105</v>
      </c>
    </row>
    <row r="79" spans="1:1" x14ac:dyDescent="0.3">
      <c r="A79" s="1" t="s">
        <v>106</v>
      </c>
    </row>
    <row r="80" spans="1:1" x14ac:dyDescent="0.3">
      <c r="A80" s="1" t="s">
        <v>107</v>
      </c>
    </row>
    <row r="81" spans="1:1" x14ac:dyDescent="0.3">
      <c r="A81" s="1" t="s">
        <v>108</v>
      </c>
    </row>
    <row r="82" spans="1:1" x14ac:dyDescent="0.3">
      <c r="A82" s="1" t="s">
        <v>109</v>
      </c>
    </row>
    <row r="83" spans="1:1" x14ac:dyDescent="0.3">
      <c r="A83" s="1" t="s">
        <v>110</v>
      </c>
    </row>
    <row r="84" spans="1:1" x14ac:dyDescent="0.3">
      <c r="A84" s="1" t="s">
        <v>111</v>
      </c>
    </row>
    <row r="85" spans="1:1" x14ac:dyDescent="0.3">
      <c r="A85" s="1" t="s">
        <v>112</v>
      </c>
    </row>
    <row r="86" spans="1:1" x14ac:dyDescent="0.3">
      <c r="A86" s="1" t="s">
        <v>113</v>
      </c>
    </row>
    <row r="87" spans="1:1" x14ac:dyDescent="0.3">
      <c r="A87" s="1" t="s">
        <v>114</v>
      </c>
    </row>
    <row r="88" spans="1:1" x14ac:dyDescent="0.3">
      <c r="A88" s="1" t="s">
        <v>115</v>
      </c>
    </row>
    <row r="89" spans="1:1" x14ac:dyDescent="0.3">
      <c r="A89" s="1" t="s">
        <v>116</v>
      </c>
    </row>
    <row r="90" spans="1:1" x14ac:dyDescent="0.3">
      <c r="A90" s="1" t="s">
        <v>117</v>
      </c>
    </row>
    <row r="91" spans="1:1" x14ac:dyDescent="0.3">
      <c r="A91" s="1" t="s">
        <v>118</v>
      </c>
    </row>
    <row r="92" spans="1:1" x14ac:dyDescent="0.3">
      <c r="A92" s="1" t="s">
        <v>119</v>
      </c>
    </row>
    <row r="93" spans="1:1" x14ac:dyDescent="0.3">
      <c r="A93" s="1" t="s">
        <v>120</v>
      </c>
    </row>
    <row r="94" spans="1:1" x14ac:dyDescent="0.3">
      <c r="A94" s="1" t="s">
        <v>121</v>
      </c>
    </row>
    <row r="95" spans="1:1" x14ac:dyDescent="0.3">
      <c r="A95" s="1" t="s">
        <v>122</v>
      </c>
    </row>
    <row r="96" spans="1:1" x14ac:dyDescent="0.3">
      <c r="A96" s="1" t="s">
        <v>123</v>
      </c>
    </row>
    <row r="97" spans="1:1" x14ac:dyDescent="0.3">
      <c r="A97" s="1" t="s">
        <v>124</v>
      </c>
    </row>
    <row r="98" spans="1:1" x14ac:dyDescent="0.3">
      <c r="A98" s="1" t="s">
        <v>125</v>
      </c>
    </row>
    <row r="99" spans="1:1" x14ac:dyDescent="0.3">
      <c r="A99" s="1" t="s">
        <v>126</v>
      </c>
    </row>
    <row r="100" spans="1:1" x14ac:dyDescent="0.3">
      <c r="A100" s="1" t="s">
        <v>127</v>
      </c>
    </row>
    <row r="101" spans="1:1" x14ac:dyDescent="0.3">
      <c r="A101" s="1" t="s">
        <v>128</v>
      </c>
    </row>
  </sheetData>
  <pageMargins left="0.7" right="0.7" top="0.75" bottom="0.75" header="0.51180555555555551" footer="0.51180555555555551"/>
  <pageSetup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9A9D-E1D5-4442-B0F8-88075E83AB1E}">
  <sheetPr>
    <tabColor theme="4" tint="0.39997558519241921"/>
  </sheetPr>
  <dimension ref="B1:AA52"/>
  <sheetViews>
    <sheetView topLeftCell="B1" zoomScale="43" zoomScaleNormal="100" workbookViewId="0">
      <selection activeCell="G32" sqref="G32"/>
    </sheetView>
  </sheetViews>
  <sheetFormatPr baseColWidth="10" defaultColWidth="11.5546875" defaultRowHeight="13.8" x14ac:dyDescent="0.3"/>
  <cols>
    <col min="1" max="1" width="11.5546875" style="193"/>
    <col min="2" max="2" width="41.109375" style="193" customWidth="1"/>
    <col min="3" max="3" width="9.33203125" style="193" customWidth="1"/>
    <col min="4" max="4" width="12.33203125" style="193" customWidth="1"/>
    <col min="5" max="5" width="11.5546875" style="193"/>
    <col min="6" max="6" width="9.6640625" style="193" customWidth="1"/>
    <col min="7" max="7" width="10.33203125" style="193" customWidth="1"/>
    <col min="8" max="16384" width="11.5546875" style="193"/>
  </cols>
  <sheetData>
    <row r="1" spans="2:27" ht="55.2" customHeight="1" x14ac:dyDescent="0.3">
      <c r="B1" s="782" t="s">
        <v>380</v>
      </c>
      <c r="C1" s="782"/>
      <c r="D1" s="782"/>
      <c r="E1" s="782"/>
      <c r="F1" s="782"/>
      <c r="G1" s="782"/>
      <c r="H1" s="782"/>
      <c r="I1" s="782"/>
      <c r="J1" s="782"/>
      <c r="U1" s="401"/>
      <c r="V1" s="601">
        <f>+C5</f>
        <v>2021</v>
      </c>
      <c r="W1" s="601">
        <f>+E5</f>
        <v>2022</v>
      </c>
      <c r="X1" s="401">
        <f>+H5</f>
        <v>2023</v>
      </c>
      <c r="Y1" s="401" t="str">
        <f>+K5</f>
        <v>2024 Prévisionnel</v>
      </c>
    </row>
    <row r="2" spans="2:27" ht="10.95" customHeight="1" x14ac:dyDescent="0.3">
      <c r="L2" s="592"/>
      <c r="M2" s="592"/>
      <c r="N2" s="592"/>
      <c r="O2" s="592"/>
      <c r="U2" s="401" t="str">
        <f>B7</f>
        <v xml:space="preserve">Ventes de biens </v>
      </c>
      <c r="V2" s="401"/>
      <c r="W2" s="401"/>
      <c r="X2" s="401"/>
      <c r="Y2" s="401"/>
    </row>
    <row r="3" spans="2:27" x14ac:dyDescent="0.3">
      <c r="U3" s="401">
        <f>B8</f>
        <v>0</v>
      </c>
      <c r="V3" s="401" t="e">
        <f>IF(ISBLANK(C8),NA(),C8)</f>
        <v>#N/A</v>
      </c>
      <c r="W3" s="401" t="e">
        <f t="shared" ref="W3:W9" si="0">IF(ISBLANK(E8),#N/A,E8)</f>
        <v>#N/A</v>
      </c>
      <c r="X3" s="401" t="e">
        <f t="shared" ref="X3:X9" si="1">IF(ISBLANK(H8),#N/A,H8)</f>
        <v>#N/A</v>
      </c>
      <c r="Y3" s="401" t="e">
        <f>IF(ISBLANK(K8),#N/A,K8)</f>
        <v>#N/A</v>
      </c>
    </row>
    <row r="4" spans="2:27" ht="15.6" x14ac:dyDescent="0.3">
      <c r="B4" s="786" t="s">
        <v>381</v>
      </c>
      <c r="C4" s="787"/>
      <c r="D4" s="787"/>
      <c r="E4" s="787"/>
      <c r="F4" s="787"/>
      <c r="G4" s="787"/>
      <c r="H4" s="787"/>
      <c r="I4" s="787"/>
      <c r="J4" s="787"/>
      <c r="K4" s="787"/>
      <c r="L4" s="787"/>
      <c r="M4" s="787"/>
      <c r="U4" s="401">
        <f t="shared" ref="U4:U17" si="2">B9</f>
        <v>0</v>
      </c>
      <c r="V4" s="401" t="e">
        <f>IF(ISBLANK(C9),#N/A,C9)</f>
        <v>#N/A</v>
      </c>
      <c r="W4" s="401" t="e">
        <f t="shared" si="0"/>
        <v>#N/A</v>
      </c>
      <c r="X4" s="401" t="e">
        <f t="shared" si="1"/>
        <v>#N/A</v>
      </c>
      <c r="Y4" s="401" t="e">
        <f t="shared" ref="Y4:Y17" si="3">IF(ISBLANK(K9),#N/A,K9)</f>
        <v>#N/A</v>
      </c>
    </row>
    <row r="5" spans="2:27" ht="33" customHeight="1" x14ac:dyDescent="0.3">
      <c r="B5" s="469"/>
      <c r="C5" s="449">
        <f>'DiagFlash Comptes'!C5</f>
        <v>2021</v>
      </c>
      <c r="D5" s="470" t="s">
        <v>382</v>
      </c>
      <c r="E5" s="448">
        <f>'DiagFlash Comptes'!D5</f>
        <v>2022</v>
      </c>
      <c r="F5" s="452" t="s">
        <v>383</v>
      </c>
      <c r="G5" s="470" t="s">
        <v>382</v>
      </c>
      <c r="H5" s="451">
        <f>'DiagFlash Comptes'!E5</f>
        <v>2023</v>
      </c>
      <c r="I5" s="452" t="s">
        <v>383</v>
      </c>
      <c r="J5" s="471" t="s">
        <v>382</v>
      </c>
      <c r="K5" s="451" t="str">
        <f>'DiagFlash Comptes'!F21</f>
        <v>2024 Prévisionnel</v>
      </c>
      <c r="L5" s="452" t="s">
        <v>383</v>
      </c>
      <c r="M5" s="471" t="s">
        <v>382</v>
      </c>
      <c r="U5" s="401">
        <f t="shared" si="2"/>
        <v>0</v>
      </c>
      <c r="V5" s="401" t="e">
        <f>IF(ISBLANK(C10),#N/A,C10)</f>
        <v>#N/A</v>
      </c>
      <c r="W5" s="401" t="e">
        <f t="shared" si="0"/>
        <v>#N/A</v>
      </c>
      <c r="X5" s="401" t="e">
        <f t="shared" si="1"/>
        <v>#N/A</v>
      </c>
      <c r="Y5" s="401" t="e">
        <f t="shared" si="3"/>
        <v>#N/A</v>
      </c>
      <c r="AA5" s="401"/>
    </row>
    <row r="6" spans="2:27" ht="27.6" customHeight="1" x14ac:dyDescent="0.3">
      <c r="B6" s="472" t="s">
        <v>384</v>
      </c>
      <c r="C6" s="541">
        <f>'DiagFlash Comptes'!I23</f>
        <v>0</v>
      </c>
      <c r="D6" s="473"/>
      <c r="E6" s="541">
        <f>'DiagFlash Comptes'!J23</f>
        <v>0</v>
      </c>
      <c r="F6" s="534">
        <f>+E6-C6</f>
        <v>0</v>
      </c>
      <c r="G6" s="473"/>
      <c r="H6" s="540">
        <f>'DiagFlash Comptes'!K23</f>
        <v>0</v>
      </c>
      <c r="I6" s="540">
        <f>+H6-E6</f>
        <v>0</v>
      </c>
      <c r="J6" s="474"/>
      <c r="K6" s="540">
        <f>'DiagFlash Comptes'!L23</f>
        <v>0</v>
      </c>
      <c r="L6" s="540">
        <f>+K6-H6</f>
        <v>0</v>
      </c>
      <c r="M6" s="474"/>
      <c r="U6" s="401">
        <f t="shared" si="2"/>
        <v>0</v>
      </c>
      <c r="V6" s="603" t="e">
        <f>IF(ISBLANK(C11),#N/A,C11)</f>
        <v>#N/A</v>
      </c>
      <c r="W6" s="603" t="e">
        <f t="shared" si="0"/>
        <v>#N/A</v>
      </c>
      <c r="X6" s="603" t="e">
        <f t="shared" si="1"/>
        <v>#N/A</v>
      </c>
      <c r="Y6" s="603" t="e">
        <f t="shared" si="3"/>
        <v>#N/A</v>
      </c>
      <c r="Z6" s="602"/>
      <c r="AA6" s="401"/>
    </row>
    <row r="7" spans="2:27" ht="14.4" x14ac:dyDescent="0.3">
      <c r="B7" s="475" t="s">
        <v>385</v>
      </c>
      <c r="C7" s="536">
        <f>SUM(C8:C14)</f>
        <v>0</v>
      </c>
      <c r="D7" s="537" t="e">
        <f>+C7/C$6</f>
        <v>#DIV/0!</v>
      </c>
      <c r="E7" s="536">
        <f>SUM(E8:E14)</f>
        <v>0</v>
      </c>
      <c r="F7" s="538">
        <f t="shared" ref="F7:F22" si="4">+E7-C7</f>
        <v>0</v>
      </c>
      <c r="G7" s="539" t="e">
        <f t="shared" ref="G7:G22" si="5">+E7/E$6</f>
        <v>#DIV/0!</v>
      </c>
      <c r="H7" s="536">
        <f>SUM(H8:H14)</f>
        <v>0</v>
      </c>
      <c r="I7" s="540">
        <f t="shared" ref="I7:I22" si="6">+H7-E7</f>
        <v>0</v>
      </c>
      <c r="J7" s="544" t="e">
        <f>+H7/H$6</f>
        <v>#DIV/0!</v>
      </c>
      <c r="K7" s="536">
        <f>SUM(K8:K14)</f>
        <v>0</v>
      </c>
      <c r="L7" s="540">
        <f>+K7-H7</f>
        <v>0</v>
      </c>
      <c r="M7" s="544" t="e">
        <f>+K7/K$6</f>
        <v>#DIV/0!</v>
      </c>
      <c r="U7" s="401" t="str">
        <f t="shared" si="2"/>
        <v>…</v>
      </c>
      <c r="V7" s="603" t="str">
        <f>IF(ISBLANK(C12),"#N/A",C12)</f>
        <v>#N/A</v>
      </c>
      <c r="W7" s="603" t="e">
        <f t="shared" si="0"/>
        <v>#N/A</v>
      </c>
      <c r="X7" s="603" t="e">
        <f t="shared" si="1"/>
        <v>#N/A</v>
      </c>
      <c r="Y7" s="603" t="e">
        <f t="shared" si="3"/>
        <v>#N/A</v>
      </c>
      <c r="Z7" s="602"/>
      <c r="AA7" s="401"/>
    </row>
    <row r="8" spans="2:27" x14ac:dyDescent="0.3">
      <c r="B8" s="476"/>
      <c r="C8" s="450"/>
      <c r="D8" s="532" t="e">
        <f t="shared" ref="D8:D22" si="7">+C8/C$6</f>
        <v>#DIV/0!</v>
      </c>
      <c r="E8" s="450"/>
      <c r="F8" s="534">
        <f t="shared" si="4"/>
        <v>0</v>
      </c>
      <c r="G8" s="535" t="e">
        <f t="shared" si="5"/>
        <v>#DIV/0!</v>
      </c>
      <c r="H8" s="450"/>
      <c r="I8" s="542">
        <f t="shared" si="6"/>
        <v>0</v>
      </c>
      <c r="J8" s="543" t="e">
        <f t="shared" ref="J8:J22" si="8">+H8/H$6</f>
        <v>#DIV/0!</v>
      </c>
      <c r="K8" s="450"/>
      <c r="L8" s="542">
        <f t="shared" ref="L8:L22" si="9">+K8-H8</f>
        <v>0</v>
      </c>
      <c r="M8" s="543" t="e">
        <f>+K8/K$6</f>
        <v>#DIV/0!</v>
      </c>
      <c r="U8" s="401" t="str">
        <f t="shared" si="2"/>
        <v>…</v>
      </c>
      <c r="V8" s="603" t="e">
        <f>IF(ISBLANK(C13),#N/A,C13)</f>
        <v>#N/A</v>
      </c>
      <c r="W8" s="603" t="e">
        <f t="shared" si="0"/>
        <v>#N/A</v>
      </c>
      <c r="X8" s="603" t="e">
        <f t="shared" si="1"/>
        <v>#N/A</v>
      </c>
      <c r="Y8" s="603" t="e">
        <f t="shared" si="3"/>
        <v>#N/A</v>
      </c>
      <c r="Z8" s="602"/>
      <c r="AA8" s="401"/>
    </row>
    <row r="9" spans="2:27" x14ac:dyDescent="0.3">
      <c r="B9" s="476"/>
      <c r="C9" s="450"/>
      <c r="D9" s="532" t="e">
        <f t="shared" si="7"/>
        <v>#DIV/0!</v>
      </c>
      <c r="E9" s="450"/>
      <c r="F9" s="534">
        <f t="shared" si="4"/>
        <v>0</v>
      </c>
      <c r="G9" s="535" t="e">
        <f t="shared" si="5"/>
        <v>#DIV/0!</v>
      </c>
      <c r="H9" s="450"/>
      <c r="I9" s="542">
        <f t="shared" si="6"/>
        <v>0</v>
      </c>
      <c r="J9" s="543" t="e">
        <f t="shared" si="8"/>
        <v>#DIV/0!</v>
      </c>
      <c r="K9" s="450"/>
      <c r="L9" s="542">
        <f t="shared" si="9"/>
        <v>0</v>
      </c>
      <c r="M9" s="543" t="e">
        <f t="shared" ref="M9:M22" si="10">+K9/K$6</f>
        <v>#DIV/0!</v>
      </c>
      <c r="U9" s="401" t="str">
        <f t="shared" si="2"/>
        <v>…</v>
      </c>
      <c r="V9" s="603" t="e">
        <f>IF(ISBLANK(C14),#N/A,C14)</f>
        <v>#N/A</v>
      </c>
      <c r="W9" s="603" t="e">
        <f t="shared" si="0"/>
        <v>#N/A</v>
      </c>
      <c r="X9" s="603" t="e">
        <f t="shared" si="1"/>
        <v>#N/A</v>
      </c>
      <c r="Y9" s="603" t="e">
        <f t="shared" si="3"/>
        <v>#N/A</v>
      </c>
      <c r="Z9" s="602"/>
      <c r="AA9" s="401"/>
    </row>
    <row r="10" spans="2:27" x14ac:dyDescent="0.3">
      <c r="B10" s="476"/>
      <c r="C10" s="450"/>
      <c r="D10" s="532" t="e">
        <f t="shared" si="7"/>
        <v>#DIV/0!</v>
      </c>
      <c r="E10" s="450"/>
      <c r="F10" s="534">
        <f t="shared" si="4"/>
        <v>0</v>
      </c>
      <c r="G10" s="535" t="e">
        <f t="shared" si="5"/>
        <v>#DIV/0!</v>
      </c>
      <c r="H10" s="450"/>
      <c r="I10" s="542">
        <f t="shared" si="6"/>
        <v>0</v>
      </c>
      <c r="J10" s="543" t="e">
        <f t="shared" si="8"/>
        <v>#DIV/0!</v>
      </c>
      <c r="K10" s="450"/>
      <c r="L10" s="542">
        <f t="shared" si="9"/>
        <v>0</v>
      </c>
      <c r="M10" s="543" t="e">
        <f t="shared" si="10"/>
        <v>#DIV/0!</v>
      </c>
      <c r="U10" s="401" t="str">
        <f t="shared" si="2"/>
        <v>Ventes de Prestations et Services</v>
      </c>
      <c r="V10" s="603"/>
      <c r="W10" s="603"/>
      <c r="X10" s="603"/>
      <c r="Y10" s="603"/>
      <c r="Z10" s="602"/>
      <c r="AA10" s="401"/>
    </row>
    <row r="11" spans="2:27" x14ac:dyDescent="0.3">
      <c r="B11" s="476"/>
      <c r="C11" s="450"/>
      <c r="D11" s="532" t="e">
        <f t="shared" si="7"/>
        <v>#DIV/0!</v>
      </c>
      <c r="E11" s="450"/>
      <c r="F11" s="534">
        <f t="shared" si="4"/>
        <v>0</v>
      </c>
      <c r="G11" s="535" t="e">
        <f t="shared" si="5"/>
        <v>#DIV/0!</v>
      </c>
      <c r="H11" s="450"/>
      <c r="I11" s="542">
        <f t="shared" si="6"/>
        <v>0</v>
      </c>
      <c r="J11" s="543" t="e">
        <f t="shared" si="8"/>
        <v>#DIV/0!</v>
      </c>
      <c r="K11" s="450"/>
      <c r="L11" s="542">
        <f t="shared" si="9"/>
        <v>0</v>
      </c>
      <c r="M11" s="543" t="e">
        <f t="shared" si="10"/>
        <v>#DIV/0!</v>
      </c>
      <c r="U11" s="401">
        <f t="shared" si="2"/>
        <v>0</v>
      </c>
      <c r="V11" s="603" t="e">
        <f t="shared" ref="V11:V17" si="11">IF(ISBLANK(C16),#N/A,C16)</f>
        <v>#N/A</v>
      </c>
      <c r="W11" s="603" t="e">
        <f t="shared" ref="W11:W17" si="12">IF(ISBLANK(E16),#N/A,E16)</f>
        <v>#N/A</v>
      </c>
      <c r="X11" s="603" t="e">
        <f t="shared" ref="X11:X17" si="13">IF(ISBLANK(H16),#N/A,H16)</f>
        <v>#N/A</v>
      </c>
      <c r="Y11" s="603" t="e">
        <f t="shared" si="3"/>
        <v>#N/A</v>
      </c>
      <c r="Z11" s="602"/>
      <c r="AA11" s="401"/>
    </row>
    <row r="12" spans="2:27" x14ac:dyDescent="0.3">
      <c r="B12" s="476" t="s">
        <v>263</v>
      </c>
      <c r="C12" s="450"/>
      <c r="D12" s="532" t="e">
        <f t="shared" si="7"/>
        <v>#DIV/0!</v>
      </c>
      <c r="E12" s="450"/>
      <c r="F12" s="534">
        <f t="shared" si="4"/>
        <v>0</v>
      </c>
      <c r="G12" s="535" t="e">
        <f t="shared" si="5"/>
        <v>#DIV/0!</v>
      </c>
      <c r="H12" s="450"/>
      <c r="I12" s="542">
        <f t="shared" si="6"/>
        <v>0</v>
      </c>
      <c r="J12" s="543" t="e">
        <f t="shared" si="8"/>
        <v>#DIV/0!</v>
      </c>
      <c r="K12" s="450"/>
      <c r="L12" s="542">
        <f t="shared" si="9"/>
        <v>0</v>
      </c>
      <c r="M12" s="543" t="e">
        <f t="shared" si="10"/>
        <v>#DIV/0!</v>
      </c>
      <c r="U12" s="401">
        <f t="shared" si="2"/>
        <v>0</v>
      </c>
      <c r="V12" s="603" t="e">
        <f t="shared" si="11"/>
        <v>#N/A</v>
      </c>
      <c r="W12" s="603" t="e">
        <f t="shared" si="12"/>
        <v>#N/A</v>
      </c>
      <c r="X12" s="603" t="e">
        <f t="shared" si="13"/>
        <v>#N/A</v>
      </c>
      <c r="Y12" s="603" t="e">
        <f t="shared" si="3"/>
        <v>#N/A</v>
      </c>
      <c r="Z12" s="602"/>
      <c r="AA12" s="401"/>
    </row>
    <row r="13" spans="2:27" x14ac:dyDescent="0.3">
      <c r="B13" s="476" t="s">
        <v>263</v>
      </c>
      <c r="C13" s="450"/>
      <c r="D13" s="532" t="e">
        <f t="shared" si="7"/>
        <v>#DIV/0!</v>
      </c>
      <c r="E13" s="450"/>
      <c r="F13" s="534">
        <f t="shared" si="4"/>
        <v>0</v>
      </c>
      <c r="G13" s="535" t="e">
        <f t="shared" si="5"/>
        <v>#DIV/0!</v>
      </c>
      <c r="H13" s="450"/>
      <c r="I13" s="542">
        <f t="shared" si="6"/>
        <v>0</v>
      </c>
      <c r="J13" s="543" t="e">
        <f t="shared" si="8"/>
        <v>#DIV/0!</v>
      </c>
      <c r="K13" s="450"/>
      <c r="L13" s="542">
        <f t="shared" si="9"/>
        <v>0</v>
      </c>
      <c r="M13" s="543" t="e">
        <f t="shared" si="10"/>
        <v>#DIV/0!</v>
      </c>
      <c r="U13" s="401" t="str">
        <f t="shared" si="2"/>
        <v>…</v>
      </c>
      <c r="V13" s="603" t="e">
        <f t="shared" si="11"/>
        <v>#N/A</v>
      </c>
      <c r="W13" s="603" t="e">
        <f t="shared" si="12"/>
        <v>#N/A</v>
      </c>
      <c r="X13" s="603" t="e">
        <f t="shared" si="13"/>
        <v>#N/A</v>
      </c>
      <c r="Y13" s="603" t="e">
        <f t="shared" si="3"/>
        <v>#N/A</v>
      </c>
      <c r="Z13" s="602"/>
      <c r="AA13" s="401"/>
    </row>
    <row r="14" spans="2:27" x14ac:dyDescent="0.3">
      <c r="B14" s="476" t="s">
        <v>263</v>
      </c>
      <c r="C14" s="450"/>
      <c r="D14" s="532" t="e">
        <f t="shared" si="7"/>
        <v>#DIV/0!</v>
      </c>
      <c r="E14" s="450"/>
      <c r="F14" s="534">
        <f t="shared" si="4"/>
        <v>0</v>
      </c>
      <c r="G14" s="535" t="e">
        <f t="shared" si="5"/>
        <v>#DIV/0!</v>
      </c>
      <c r="H14" s="450"/>
      <c r="I14" s="542">
        <f t="shared" si="6"/>
        <v>0</v>
      </c>
      <c r="J14" s="543" t="e">
        <f t="shared" si="8"/>
        <v>#DIV/0!</v>
      </c>
      <c r="K14" s="450"/>
      <c r="L14" s="542">
        <f t="shared" si="9"/>
        <v>0</v>
      </c>
      <c r="M14" s="543" t="e">
        <f t="shared" si="10"/>
        <v>#DIV/0!</v>
      </c>
      <c r="U14" s="401" t="str">
        <f t="shared" si="2"/>
        <v>…</v>
      </c>
      <c r="V14" s="603" t="e">
        <f t="shared" si="11"/>
        <v>#N/A</v>
      </c>
      <c r="W14" s="603" t="e">
        <f t="shared" si="12"/>
        <v>#N/A</v>
      </c>
      <c r="X14" s="603" t="e">
        <f t="shared" si="13"/>
        <v>#N/A</v>
      </c>
      <c r="Y14" s="603" t="e">
        <f t="shared" si="3"/>
        <v>#N/A</v>
      </c>
      <c r="Z14" s="602"/>
      <c r="AA14" s="401"/>
    </row>
    <row r="15" spans="2:27" ht="14.4" x14ac:dyDescent="0.3">
      <c r="B15" s="477" t="s">
        <v>386</v>
      </c>
      <c r="C15" s="536">
        <f>SUM(C16:C22)</f>
        <v>0</v>
      </c>
      <c r="D15" s="537" t="e">
        <f t="shared" si="7"/>
        <v>#DIV/0!</v>
      </c>
      <c r="E15" s="536">
        <f>SUM(E16:E22)</f>
        <v>0</v>
      </c>
      <c r="F15" s="538">
        <f t="shared" si="4"/>
        <v>0</v>
      </c>
      <c r="G15" s="539" t="e">
        <f t="shared" si="5"/>
        <v>#DIV/0!</v>
      </c>
      <c r="H15" s="536">
        <f>SUM(H16:H22)</f>
        <v>0</v>
      </c>
      <c r="I15" s="540">
        <f t="shared" si="6"/>
        <v>0</v>
      </c>
      <c r="J15" s="544" t="e">
        <f t="shared" si="8"/>
        <v>#DIV/0!</v>
      </c>
      <c r="K15" s="536">
        <f>SUM(K16:K22)</f>
        <v>0</v>
      </c>
      <c r="L15" s="540">
        <f t="shared" si="9"/>
        <v>0</v>
      </c>
      <c r="M15" s="544" t="e">
        <f t="shared" si="10"/>
        <v>#DIV/0!</v>
      </c>
      <c r="N15" s="372"/>
      <c r="O15" s="372"/>
      <c r="P15" s="372"/>
      <c r="Q15" s="372"/>
      <c r="R15" s="372"/>
      <c r="S15" s="372"/>
      <c r="U15" s="401" t="str">
        <f t="shared" si="2"/>
        <v>…</v>
      </c>
      <c r="V15" s="603" t="e">
        <f t="shared" si="11"/>
        <v>#N/A</v>
      </c>
      <c r="W15" s="603" t="e">
        <f t="shared" si="12"/>
        <v>#N/A</v>
      </c>
      <c r="X15" s="603" t="e">
        <f t="shared" si="13"/>
        <v>#N/A</v>
      </c>
      <c r="Y15" s="603" t="e">
        <f t="shared" si="3"/>
        <v>#N/A</v>
      </c>
      <c r="Z15" s="602"/>
      <c r="AA15" s="401"/>
    </row>
    <row r="16" spans="2:27" ht="14.4" x14ac:dyDescent="0.3">
      <c r="B16" s="476"/>
      <c r="C16" s="450"/>
      <c r="D16" s="532" t="e">
        <f t="shared" si="7"/>
        <v>#DIV/0!</v>
      </c>
      <c r="E16" s="450"/>
      <c r="F16" s="534">
        <f t="shared" si="4"/>
        <v>0</v>
      </c>
      <c r="G16" s="535" t="e">
        <f t="shared" si="5"/>
        <v>#DIV/0!</v>
      </c>
      <c r="H16" s="450"/>
      <c r="I16" s="542">
        <f t="shared" si="6"/>
        <v>0</v>
      </c>
      <c r="J16" s="543" t="e">
        <f t="shared" si="8"/>
        <v>#DIV/0!</v>
      </c>
      <c r="K16" s="450"/>
      <c r="L16" s="542">
        <f t="shared" si="9"/>
        <v>0</v>
      </c>
      <c r="M16" s="543" t="e">
        <f t="shared" si="10"/>
        <v>#DIV/0!</v>
      </c>
      <c r="N16" s="372"/>
      <c r="O16" s="372"/>
      <c r="P16" s="372"/>
      <c r="Q16" s="372"/>
      <c r="R16" s="372"/>
      <c r="S16" s="372"/>
      <c r="U16" s="401" t="str">
        <f t="shared" si="2"/>
        <v>…</v>
      </c>
      <c r="V16" s="603" t="e">
        <f t="shared" si="11"/>
        <v>#N/A</v>
      </c>
      <c r="W16" s="603" t="e">
        <f t="shared" si="12"/>
        <v>#N/A</v>
      </c>
      <c r="X16" s="603" t="e">
        <f t="shared" si="13"/>
        <v>#N/A</v>
      </c>
      <c r="Y16" s="603" t="e">
        <f t="shared" si="3"/>
        <v>#N/A</v>
      </c>
      <c r="Z16" s="602"/>
      <c r="AA16" s="401"/>
    </row>
    <row r="17" spans="2:27" x14ac:dyDescent="0.3">
      <c r="B17" s="476"/>
      <c r="C17" s="450"/>
      <c r="D17" s="532" t="e">
        <f t="shared" si="7"/>
        <v>#DIV/0!</v>
      </c>
      <c r="E17" s="450"/>
      <c r="F17" s="534">
        <f t="shared" si="4"/>
        <v>0</v>
      </c>
      <c r="G17" s="535" t="e">
        <f t="shared" si="5"/>
        <v>#DIV/0!</v>
      </c>
      <c r="H17" s="450"/>
      <c r="I17" s="542">
        <f t="shared" si="6"/>
        <v>0</v>
      </c>
      <c r="J17" s="543" t="e">
        <f t="shared" si="8"/>
        <v>#DIV/0!</v>
      </c>
      <c r="K17" s="450"/>
      <c r="L17" s="542">
        <f t="shared" si="9"/>
        <v>0</v>
      </c>
      <c r="M17" s="543" t="e">
        <f t="shared" si="10"/>
        <v>#DIV/0!</v>
      </c>
      <c r="U17" s="401" t="str">
        <f t="shared" si="2"/>
        <v>…</v>
      </c>
      <c r="V17" s="603" t="e">
        <f t="shared" si="11"/>
        <v>#N/A</v>
      </c>
      <c r="W17" s="603" t="e">
        <f t="shared" si="12"/>
        <v>#N/A</v>
      </c>
      <c r="X17" s="603" t="e">
        <f t="shared" si="13"/>
        <v>#N/A</v>
      </c>
      <c r="Y17" s="603" t="e">
        <f t="shared" si="3"/>
        <v>#N/A</v>
      </c>
      <c r="Z17" s="602"/>
      <c r="AA17" s="401"/>
    </row>
    <row r="18" spans="2:27" x14ac:dyDescent="0.3">
      <c r="B18" s="476" t="s">
        <v>263</v>
      </c>
      <c r="C18" s="450"/>
      <c r="D18" s="532" t="e">
        <f t="shared" si="7"/>
        <v>#DIV/0!</v>
      </c>
      <c r="E18" s="450"/>
      <c r="F18" s="534">
        <f t="shared" si="4"/>
        <v>0</v>
      </c>
      <c r="G18" s="535" t="e">
        <f t="shared" si="5"/>
        <v>#DIV/0!</v>
      </c>
      <c r="H18" s="450"/>
      <c r="I18" s="542">
        <f t="shared" si="6"/>
        <v>0</v>
      </c>
      <c r="J18" s="543" t="e">
        <f t="shared" si="8"/>
        <v>#DIV/0!</v>
      </c>
      <c r="K18" s="450"/>
      <c r="L18" s="542">
        <f t="shared" si="9"/>
        <v>0</v>
      </c>
      <c r="M18" s="543" t="e">
        <f t="shared" si="10"/>
        <v>#DIV/0!</v>
      </c>
      <c r="V18" s="602"/>
      <c r="W18" s="602"/>
      <c r="X18" s="602"/>
      <c r="Y18" s="602"/>
      <c r="Z18" s="602"/>
      <c r="AA18" s="401"/>
    </row>
    <row r="19" spans="2:27" x14ac:dyDescent="0.3">
      <c r="B19" s="476" t="s">
        <v>263</v>
      </c>
      <c r="C19" s="450"/>
      <c r="D19" s="532" t="e">
        <f t="shared" si="7"/>
        <v>#DIV/0!</v>
      </c>
      <c r="E19" s="450"/>
      <c r="F19" s="534">
        <f t="shared" si="4"/>
        <v>0</v>
      </c>
      <c r="G19" s="535" t="e">
        <f t="shared" si="5"/>
        <v>#DIV/0!</v>
      </c>
      <c r="H19" s="450"/>
      <c r="I19" s="542">
        <f t="shared" si="6"/>
        <v>0</v>
      </c>
      <c r="J19" s="543" t="e">
        <f t="shared" si="8"/>
        <v>#DIV/0!</v>
      </c>
      <c r="K19" s="450"/>
      <c r="L19" s="542">
        <f t="shared" si="9"/>
        <v>0</v>
      </c>
      <c r="M19" s="543" t="e">
        <f t="shared" si="10"/>
        <v>#DIV/0!</v>
      </c>
      <c r="V19" s="602"/>
      <c r="W19" s="602"/>
      <c r="X19" s="602"/>
      <c r="Y19" s="602"/>
      <c r="Z19" s="602"/>
      <c r="AA19" s="401"/>
    </row>
    <row r="20" spans="2:27" x14ac:dyDescent="0.3">
      <c r="B20" s="476" t="s">
        <v>263</v>
      </c>
      <c r="C20" s="450"/>
      <c r="D20" s="532" t="e">
        <f t="shared" si="7"/>
        <v>#DIV/0!</v>
      </c>
      <c r="E20" s="450"/>
      <c r="F20" s="534">
        <f t="shared" si="4"/>
        <v>0</v>
      </c>
      <c r="G20" s="535" t="e">
        <f t="shared" si="5"/>
        <v>#DIV/0!</v>
      </c>
      <c r="H20" s="450"/>
      <c r="I20" s="542">
        <f t="shared" si="6"/>
        <v>0</v>
      </c>
      <c r="J20" s="543" t="e">
        <f t="shared" si="8"/>
        <v>#DIV/0!</v>
      </c>
      <c r="K20" s="450"/>
      <c r="L20" s="542">
        <f t="shared" si="9"/>
        <v>0</v>
      </c>
      <c r="M20" s="543" t="e">
        <f t="shared" si="10"/>
        <v>#DIV/0!</v>
      </c>
      <c r="V20" s="602"/>
      <c r="W20" s="602"/>
      <c r="X20" s="602"/>
      <c r="Y20" s="602"/>
      <c r="Z20" s="602"/>
      <c r="AA20" s="401"/>
    </row>
    <row r="21" spans="2:27" x14ac:dyDescent="0.3">
      <c r="B21" s="476" t="s">
        <v>263</v>
      </c>
      <c r="C21" s="450"/>
      <c r="D21" s="532" t="e">
        <f t="shared" si="7"/>
        <v>#DIV/0!</v>
      </c>
      <c r="E21" s="450"/>
      <c r="F21" s="534">
        <f t="shared" si="4"/>
        <v>0</v>
      </c>
      <c r="G21" s="535" t="e">
        <f t="shared" si="5"/>
        <v>#DIV/0!</v>
      </c>
      <c r="H21" s="450"/>
      <c r="I21" s="542">
        <f t="shared" si="6"/>
        <v>0</v>
      </c>
      <c r="J21" s="543" t="e">
        <f t="shared" si="8"/>
        <v>#DIV/0!</v>
      </c>
      <c r="K21" s="450"/>
      <c r="L21" s="542">
        <f t="shared" si="9"/>
        <v>0</v>
      </c>
      <c r="M21" s="543" t="e">
        <f t="shared" si="10"/>
        <v>#DIV/0!</v>
      </c>
      <c r="V21" s="602"/>
      <c r="W21" s="602"/>
      <c r="X21" s="602"/>
      <c r="Y21" s="602"/>
      <c r="Z21" s="602"/>
      <c r="AA21" s="401"/>
    </row>
    <row r="22" spans="2:27" ht="14.4" thickBot="1" x14ac:dyDescent="0.35">
      <c r="B22" s="478" t="s">
        <v>263</v>
      </c>
      <c r="C22" s="479"/>
      <c r="D22" s="533" t="e">
        <f t="shared" si="7"/>
        <v>#DIV/0!</v>
      </c>
      <c r="E22" s="479"/>
      <c r="F22" s="547">
        <f t="shared" si="4"/>
        <v>0</v>
      </c>
      <c r="G22" s="548" t="e">
        <f t="shared" si="5"/>
        <v>#DIV/0!</v>
      </c>
      <c r="H22" s="479"/>
      <c r="I22" s="545">
        <f t="shared" si="6"/>
        <v>0</v>
      </c>
      <c r="J22" s="546" t="e">
        <f t="shared" si="8"/>
        <v>#DIV/0!</v>
      </c>
      <c r="K22" s="479"/>
      <c r="L22" s="545">
        <f t="shared" si="9"/>
        <v>0</v>
      </c>
      <c r="M22" s="546" t="e">
        <f t="shared" si="10"/>
        <v>#DIV/0!</v>
      </c>
      <c r="AA22" s="401"/>
    </row>
    <row r="23" spans="2:27" ht="14.4" thickBot="1" x14ac:dyDescent="0.35">
      <c r="Q23" s="401"/>
      <c r="R23" s="401"/>
      <c r="S23" s="401"/>
      <c r="T23" s="401"/>
    </row>
    <row r="24" spans="2:27" ht="34.950000000000003" customHeight="1" thickBot="1" x14ac:dyDescent="0.35">
      <c r="B24" s="391" t="s">
        <v>354</v>
      </c>
      <c r="C24" s="444" t="str">
        <f>IF('Précision modèle économique'!C7+'Précision modèle économique'!C15='Précision modèle économique'!C6,"Ok","Erreur")</f>
        <v>Ok</v>
      </c>
      <c r="D24" s="444"/>
      <c r="E24" s="444" t="str">
        <f>IF('Précision modèle économique'!E7+'Précision modèle économique'!E15='Précision modèle économique'!E6,"Ok","Erreur")</f>
        <v>Ok</v>
      </c>
      <c r="F24" s="444"/>
      <c r="G24" s="444"/>
      <c r="H24" s="444" t="str">
        <f>IF('Précision modèle économique'!H7+'Précision modèle économique'!H15='Précision modèle économique'!H6,"Ok","Erreur")</f>
        <v>Ok</v>
      </c>
      <c r="K24" s="444" t="str">
        <f>IF('Précision modèle économique'!K7+'Précision modèle économique'!K15='Précision modèle économique'!K6,"Ok","Erreur")</f>
        <v>Ok</v>
      </c>
      <c r="O24" s="783" t="s">
        <v>387</v>
      </c>
      <c r="P24" s="784"/>
      <c r="Q24" s="784"/>
      <c r="R24" s="784"/>
      <c r="S24" s="785"/>
      <c r="T24" s="401"/>
    </row>
    <row r="25" spans="2:27" x14ac:dyDescent="0.3">
      <c r="Q25" s="401"/>
      <c r="R25" s="401"/>
      <c r="S25" s="401"/>
      <c r="T25" s="401"/>
    </row>
    <row r="26" spans="2:27" x14ac:dyDescent="0.3">
      <c r="Q26" s="401"/>
      <c r="R26" s="401"/>
      <c r="S26" s="401"/>
      <c r="T26" s="401"/>
    </row>
    <row r="27" spans="2:27" x14ac:dyDescent="0.3">
      <c r="Q27" s="401"/>
      <c r="R27" s="401"/>
      <c r="S27" s="401"/>
      <c r="T27" s="401"/>
    </row>
    <row r="28" spans="2:27" ht="15.6" x14ac:dyDescent="0.3">
      <c r="B28" s="786" t="s">
        <v>388</v>
      </c>
      <c r="C28" s="787"/>
      <c r="D28" s="787"/>
      <c r="E28" s="787"/>
      <c r="F28" s="787"/>
      <c r="G28" s="787"/>
      <c r="H28" s="787"/>
      <c r="I28" s="787"/>
      <c r="J28" s="787"/>
      <c r="K28" s="787"/>
      <c r="L28" s="787"/>
      <c r="M28" s="394"/>
      <c r="N28" s="394"/>
      <c r="O28" s="394"/>
      <c r="Q28" s="401"/>
      <c r="R28" s="401"/>
      <c r="S28" s="401"/>
      <c r="T28" s="401"/>
      <c r="V28" s="603"/>
      <c r="W28" s="603"/>
      <c r="X28" s="603"/>
      <c r="Y28" s="603"/>
      <c r="Z28" s="603"/>
    </row>
    <row r="29" spans="2:27" ht="30" customHeight="1" x14ac:dyDescent="0.3">
      <c r="B29" s="480"/>
      <c r="C29" s="398">
        <f>'DiagFlash Comptes'!C5</f>
        <v>2021</v>
      </c>
      <c r="D29" s="398">
        <f>'DiagFlash Comptes'!D5</f>
        <v>2022</v>
      </c>
      <c r="E29" s="399" t="s">
        <v>383</v>
      </c>
      <c r="F29" s="400" t="s">
        <v>389</v>
      </c>
      <c r="G29" s="398">
        <f>'DiagFlash Comptes'!E5</f>
        <v>2023</v>
      </c>
      <c r="H29" s="399" t="s">
        <v>383</v>
      </c>
      <c r="I29" s="481" t="s">
        <v>389</v>
      </c>
      <c r="J29" s="607" t="str">
        <f>'DiagFlash Comptes'!F21</f>
        <v>2024 Prévisionnel</v>
      </c>
      <c r="K29" s="399" t="s">
        <v>383</v>
      </c>
      <c r="L29" s="481" t="s">
        <v>389</v>
      </c>
      <c r="M29" s="395"/>
      <c r="N29" s="395"/>
      <c r="O29" s="395"/>
      <c r="V29" s="603"/>
      <c r="W29" s="603">
        <f>+C29</f>
        <v>2021</v>
      </c>
      <c r="X29" s="603">
        <f>+D29</f>
        <v>2022</v>
      </c>
      <c r="Y29" s="603">
        <f>+G29</f>
        <v>2023</v>
      </c>
      <c r="Z29" s="603" t="str">
        <f>+J29</f>
        <v>2024 Prévisionnel</v>
      </c>
    </row>
    <row r="30" spans="2:27" ht="14.4" x14ac:dyDescent="0.3">
      <c r="B30" s="480" t="s">
        <v>390</v>
      </c>
      <c r="C30" s="549">
        <f>'DiagFlash Comptes'!I25</f>
        <v>0</v>
      </c>
      <c r="D30" s="549">
        <f>'DiagFlash Comptes'!J25</f>
        <v>0</v>
      </c>
      <c r="E30" s="557">
        <f>D30-C30</f>
        <v>0</v>
      </c>
      <c r="F30" s="550" t="e">
        <f>+(D30-C30)/C30</f>
        <v>#DIV/0!</v>
      </c>
      <c r="G30" s="549">
        <f>'DiagFlash Comptes'!K25</f>
        <v>0</v>
      </c>
      <c r="H30" s="557">
        <f>+G30-D30</f>
        <v>0</v>
      </c>
      <c r="I30" s="551" t="e">
        <f>+(G30-D30)/D30</f>
        <v>#DIV/0!</v>
      </c>
      <c r="J30" s="549">
        <f>'DiagFlash Comptes'!L25</f>
        <v>0</v>
      </c>
      <c r="K30" s="557">
        <f>+J30-G30</f>
        <v>0</v>
      </c>
      <c r="L30" s="551" t="e">
        <f>+(J30-G30)/G30</f>
        <v>#DIV/0!</v>
      </c>
      <c r="M30" s="396"/>
      <c r="N30" s="396"/>
      <c r="O30" s="396"/>
      <c r="V30" s="603" t="str">
        <f t="shared" ref="V30:V41" si="14">B30</f>
        <v>Total Subvention de fonctionnement</v>
      </c>
      <c r="W30" s="603"/>
      <c r="X30" s="603"/>
      <c r="Y30" s="603"/>
      <c r="Z30" s="603"/>
    </row>
    <row r="31" spans="2:27" ht="14.4" x14ac:dyDescent="0.3">
      <c r="B31" s="482" t="s">
        <v>391</v>
      </c>
      <c r="C31" s="716"/>
      <c r="D31" s="717"/>
      <c r="E31" s="558">
        <f t="shared" ref="E31:E41" si="15">D31-C31</f>
        <v>0</v>
      </c>
      <c r="F31" s="552" t="e">
        <f t="shared" ref="F31:F41" si="16">+(D31-C31)/C31</f>
        <v>#DIV/0!</v>
      </c>
      <c r="G31" s="717"/>
      <c r="H31" s="558">
        <f t="shared" ref="H31:H41" si="17">+G31-D31</f>
        <v>0</v>
      </c>
      <c r="I31" s="554" t="e">
        <f t="shared" ref="I31:I41" si="18">+(G31-D31)/D31</f>
        <v>#DIV/0!</v>
      </c>
      <c r="J31" s="717"/>
      <c r="K31" s="558">
        <f>+J31-G31</f>
        <v>0</v>
      </c>
      <c r="L31" s="554" t="e">
        <f t="shared" ref="L31:L41" si="19">+(J31-G31)/G31</f>
        <v>#DIV/0!</v>
      </c>
      <c r="M31" s="397"/>
      <c r="N31" s="397"/>
      <c r="O31" s="397"/>
      <c r="V31" s="603" t="str">
        <f t="shared" si="14"/>
        <v>dont fonds européen</v>
      </c>
      <c r="W31" s="603" t="e">
        <f t="shared" ref="W31:W41" si="20">IF(ISBLANK(C31),#N/A,C31)</f>
        <v>#N/A</v>
      </c>
      <c r="X31" s="603" t="e">
        <f t="shared" ref="X31:X41" si="21">IF(ISBLANK(D31),#N/A,D31)</f>
        <v>#N/A</v>
      </c>
      <c r="Y31" s="603" t="e">
        <f t="shared" ref="Y31:Y41" si="22">IF(ISBLANK(G31),#N/A,G31)</f>
        <v>#N/A</v>
      </c>
      <c r="Z31" s="603" t="e">
        <f t="shared" ref="Z31:Z41" si="23">IF(ISBLANK(J31),#N/A,J31)</f>
        <v>#N/A</v>
      </c>
    </row>
    <row r="32" spans="2:27" ht="14.4" x14ac:dyDescent="0.3">
      <c r="B32" s="483" t="s">
        <v>392</v>
      </c>
      <c r="C32" s="716"/>
      <c r="D32" s="717"/>
      <c r="E32" s="558">
        <f t="shared" si="15"/>
        <v>0</v>
      </c>
      <c r="F32" s="552" t="e">
        <f t="shared" si="16"/>
        <v>#DIV/0!</v>
      </c>
      <c r="G32" s="717"/>
      <c r="H32" s="558">
        <f t="shared" si="17"/>
        <v>0</v>
      </c>
      <c r="I32" s="554" t="e">
        <f t="shared" si="18"/>
        <v>#DIV/0!</v>
      </c>
      <c r="J32" s="717"/>
      <c r="K32" s="558">
        <f t="shared" ref="K32:K41" si="24">+J32-G32</f>
        <v>0</v>
      </c>
      <c r="L32" s="554" t="e">
        <f t="shared" si="19"/>
        <v>#DIV/0!</v>
      </c>
      <c r="M32" s="397"/>
      <c r="N32" s="397"/>
      <c r="O32" s="397"/>
      <c r="V32" s="603" t="str">
        <f t="shared" si="14"/>
        <v>dont DDETSPP FDI developpement/Consolidation</v>
      </c>
      <c r="W32" s="603" t="e">
        <f t="shared" si="20"/>
        <v>#N/A</v>
      </c>
      <c r="X32" s="603" t="e">
        <f t="shared" si="21"/>
        <v>#N/A</v>
      </c>
      <c r="Y32" s="603" t="e">
        <f t="shared" si="22"/>
        <v>#N/A</v>
      </c>
      <c r="Z32" s="603" t="e">
        <f t="shared" si="23"/>
        <v>#N/A</v>
      </c>
    </row>
    <row r="33" spans="2:26" ht="14.4" x14ac:dyDescent="0.3">
      <c r="B33" s="483" t="s">
        <v>393</v>
      </c>
      <c r="C33" s="716"/>
      <c r="D33" s="717"/>
      <c r="E33" s="558">
        <f t="shared" si="15"/>
        <v>0</v>
      </c>
      <c r="F33" s="552" t="e">
        <f t="shared" si="16"/>
        <v>#DIV/0!</v>
      </c>
      <c r="G33" s="717"/>
      <c r="H33" s="558">
        <f t="shared" si="17"/>
        <v>0</v>
      </c>
      <c r="I33" s="554" t="e">
        <f t="shared" si="18"/>
        <v>#DIV/0!</v>
      </c>
      <c r="J33" s="717"/>
      <c r="K33" s="558">
        <f t="shared" si="24"/>
        <v>0</v>
      </c>
      <c r="L33" s="554" t="e">
        <f t="shared" si="19"/>
        <v>#DIV/0!</v>
      </c>
      <c r="M33" s="397"/>
      <c r="N33" s="397"/>
      <c r="O33" s="397"/>
      <c r="V33" s="603" t="str">
        <f t="shared" si="14"/>
        <v>dont Conseil Régional NA</v>
      </c>
      <c r="W33" s="603" t="e">
        <f t="shared" si="20"/>
        <v>#N/A</v>
      </c>
      <c r="X33" s="603" t="e">
        <f t="shared" si="21"/>
        <v>#N/A</v>
      </c>
      <c r="Y33" s="603" t="e">
        <f t="shared" si="22"/>
        <v>#N/A</v>
      </c>
      <c r="Z33" s="603" t="e">
        <f t="shared" si="23"/>
        <v>#N/A</v>
      </c>
    </row>
    <row r="34" spans="2:26" ht="14.4" x14ac:dyDescent="0.3">
      <c r="B34" s="483" t="s">
        <v>394</v>
      </c>
      <c r="C34" s="716"/>
      <c r="D34" s="717"/>
      <c r="E34" s="558">
        <f t="shared" si="15"/>
        <v>0</v>
      </c>
      <c r="F34" s="552" t="e">
        <f t="shared" si="16"/>
        <v>#DIV/0!</v>
      </c>
      <c r="G34" s="717"/>
      <c r="H34" s="558">
        <f t="shared" si="17"/>
        <v>0</v>
      </c>
      <c r="I34" s="554" t="e">
        <f t="shared" si="18"/>
        <v>#DIV/0!</v>
      </c>
      <c r="J34" s="717"/>
      <c r="K34" s="558">
        <f t="shared" si="24"/>
        <v>0</v>
      </c>
      <c r="L34" s="554" t="e">
        <f t="shared" si="19"/>
        <v>#DIV/0!</v>
      </c>
      <c r="M34" s="397"/>
      <c r="N34" s="397"/>
      <c r="O34" s="397"/>
      <c r="V34" s="603" t="str">
        <f t="shared" si="14"/>
        <v>dont Conseil Départemental</v>
      </c>
      <c r="W34" s="603" t="e">
        <f t="shared" si="20"/>
        <v>#N/A</v>
      </c>
      <c r="X34" s="603" t="e">
        <f t="shared" si="21"/>
        <v>#N/A</v>
      </c>
      <c r="Y34" s="603" t="e">
        <f t="shared" si="22"/>
        <v>#N/A</v>
      </c>
      <c r="Z34" s="603" t="e">
        <f t="shared" si="23"/>
        <v>#N/A</v>
      </c>
    </row>
    <row r="35" spans="2:26" ht="14.4" x14ac:dyDescent="0.3">
      <c r="B35" s="483" t="s">
        <v>395</v>
      </c>
      <c r="C35" s="716"/>
      <c r="D35" s="717"/>
      <c r="E35" s="558">
        <f t="shared" si="15"/>
        <v>0</v>
      </c>
      <c r="F35" s="552" t="e">
        <f t="shared" si="16"/>
        <v>#DIV/0!</v>
      </c>
      <c r="G35" s="717"/>
      <c r="H35" s="558">
        <f t="shared" si="17"/>
        <v>0</v>
      </c>
      <c r="I35" s="554" t="e">
        <f t="shared" si="18"/>
        <v>#DIV/0!</v>
      </c>
      <c r="J35" s="717"/>
      <c r="K35" s="558">
        <f t="shared" si="24"/>
        <v>0</v>
      </c>
      <c r="L35" s="554" t="e">
        <f t="shared" si="19"/>
        <v>#DIV/0!</v>
      </c>
      <c r="M35" s="397"/>
      <c r="N35" s="397"/>
      <c r="O35" s="397"/>
      <c r="V35" s="603" t="str">
        <f t="shared" si="14"/>
        <v>dont Communauté de Communes</v>
      </c>
      <c r="W35" s="603" t="e">
        <f t="shared" si="20"/>
        <v>#N/A</v>
      </c>
      <c r="X35" s="603" t="e">
        <f t="shared" si="21"/>
        <v>#N/A</v>
      </c>
      <c r="Y35" s="603" t="e">
        <f t="shared" si="22"/>
        <v>#N/A</v>
      </c>
      <c r="Z35" s="603" t="e">
        <f t="shared" si="23"/>
        <v>#N/A</v>
      </c>
    </row>
    <row r="36" spans="2:26" ht="14.4" x14ac:dyDescent="0.3">
      <c r="B36" s="483" t="s">
        <v>396</v>
      </c>
      <c r="C36" s="716"/>
      <c r="D36" s="717"/>
      <c r="E36" s="558">
        <f t="shared" si="15"/>
        <v>0</v>
      </c>
      <c r="F36" s="552" t="e">
        <f t="shared" si="16"/>
        <v>#DIV/0!</v>
      </c>
      <c r="G36" s="717"/>
      <c r="H36" s="558">
        <f t="shared" si="17"/>
        <v>0</v>
      </c>
      <c r="I36" s="554" t="e">
        <f t="shared" si="18"/>
        <v>#DIV/0!</v>
      </c>
      <c r="J36" s="717"/>
      <c r="K36" s="558">
        <f t="shared" si="24"/>
        <v>0</v>
      </c>
      <c r="L36" s="554" t="e">
        <f t="shared" si="19"/>
        <v>#DIV/0!</v>
      </c>
      <c r="M36" s="397"/>
      <c r="N36" s="397"/>
      <c r="O36" s="397"/>
      <c r="V36" s="603" t="str">
        <f t="shared" si="14"/>
        <v>dont Communes</v>
      </c>
      <c r="W36" s="603" t="e">
        <f t="shared" si="20"/>
        <v>#N/A</v>
      </c>
      <c r="X36" s="603" t="e">
        <f t="shared" si="21"/>
        <v>#N/A</v>
      </c>
      <c r="Y36" s="603" t="e">
        <f t="shared" si="22"/>
        <v>#N/A</v>
      </c>
      <c r="Z36" s="603" t="e">
        <f t="shared" si="23"/>
        <v>#N/A</v>
      </c>
    </row>
    <row r="37" spans="2:26" ht="14.4" x14ac:dyDescent="0.3">
      <c r="B37" s="483" t="s">
        <v>397</v>
      </c>
      <c r="C37" s="716"/>
      <c r="D37" s="717"/>
      <c r="E37" s="558">
        <f t="shared" si="15"/>
        <v>0</v>
      </c>
      <c r="F37" s="552" t="e">
        <f t="shared" si="16"/>
        <v>#DIV/0!</v>
      </c>
      <c r="G37" s="717"/>
      <c r="H37" s="558">
        <f t="shared" si="17"/>
        <v>0</v>
      </c>
      <c r="I37" s="554" t="e">
        <f t="shared" si="18"/>
        <v>#DIV/0!</v>
      </c>
      <c r="J37" s="717"/>
      <c r="K37" s="558">
        <f t="shared" si="24"/>
        <v>0</v>
      </c>
      <c r="L37" s="554" t="e">
        <f t="shared" si="19"/>
        <v>#DIV/0!</v>
      </c>
      <c r="M37" s="397"/>
      <c r="N37" s="397"/>
      <c r="O37" s="397"/>
      <c r="V37" s="603" t="str">
        <f t="shared" si="14"/>
        <v>dont Fondations et fonds privés</v>
      </c>
      <c r="W37" s="603" t="e">
        <f t="shared" si="20"/>
        <v>#N/A</v>
      </c>
      <c r="X37" s="603" t="e">
        <f t="shared" si="21"/>
        <v>#N/A</v>
      </c>
      <c r="Y37" s="603" t="e">
        <f t="shared" si="22"/>
        <v>#N/A</v>
      </c>
      <c r="Z37" s="603" t="e">
        <f t="shared" si="23"/>
        <v>#N/A</v>
      </c>
    </row>
    <row r="38" spans="2:26" ht="14.4" x14ac:dyDescent="0.3">
      <c r="B38" s="483" t="s">
        <v>263</v>
      </c>
      <c r="C38" s="716"/>
      <c r="D38" s="717"/>
      <c r="E38" s="558">
        <f t="shared" si="15"/>
        <v>0</v>
      </c>
      <c r="F38" s="552" t="e">
        <f t="shared" si="16"/>
        <v>#DIV/0!</v>
      </c>
      <c r="G38" s="717"/>
      <c r="H38" s="558">
        <f t="shared" si="17"/>
        <v>0</v>
      </c>
      <c r="I38" s="554" t="e">
        <f t="shared" si="18"/>
        <v>#DIV/0!</v>
      </c>
      <c r="J38" s="717"/>
      <c r="K38" s="558">
        <f t="shared" si="24"/>
        <v>0</v>
      </c>
      <c r="L38" s="554" t="e">
        <f t="shared" si="19"/>
        <v>#DIV/0!</v>
      </c>
      <c r="M38" s="397"/>
      <c r="N38" s="397"/>
      <c r="O38" s="397"/>
      <c r="V38" s="603" t="str">
        <f t="shared" si="14"/>
        <v>…</v>
      </c>
      <c r="W38" s="603" t="e">
        <f t="shared" si="20"/>
        <v>#N/A</v>
      </c>
      <c r="X38" s="603" t="e">
        <f t="shared" si="21"/>
        <v>#N/A</v>
      </c>
      <c r="Y38" s="603" t="e">
        <f t="shared" si="22"/>
        <v>#N/A</v>
      </c>
      <c r="Z38" s="603" t="e">
        <f t="shared" si="23"/>
        <v>#N/A</v>
      </c>
    </row>
    <row r="39" spans="2:26" ht="14.4" x14ac:dyDescent="0.3">
      <c r="B39" s="483" t="s">
        <v>263</v>
      </c>
      <c r="C39" s="716"/>
      <c r="D39" s="717"/>
      <c r="E39" s="558">
        <f t="shared" si="15"/>
        <v>0</v>
      </c>
      <c r="F39" s="552" t="e">
        <f t="shared" si="16"/>
        <v>#DIV/0!</v>
      </c>
      <c r="G39" s="717"/>
      <c r="H39" s="558">
        <f t="shared" si="17"/>
        <v>0</v>
      </c>
      <c r="I39" s="554" t="e">
        <f t="shared" si="18"/>
        <v>#DIV/0!</v>
      </c>
      <c r="J39" s="717"/>
      <c r="K39" s="558">
        <f t="shared" si="24"/>
        <v>0</v>
      </c>
      <c r="L39" s="554" t="e">
        <f t="shared" si="19"/>
        <v>#DIV/0!</v>
      </c>
      <c r="M39" s="397"/>
      <c r="N39" s="397"/>
      <c r="O39" s="397"/>
      <c r="V39" s="603" t="str">
        <f t="shared" si="14"/>
        <v>…</v>
      </c>
      <c r="W39" s="603" t="e">
        <f t="shared" si="20"/>
        <v>#N/A</v>
      </c>
      <c r="X39" s="603" t="e">
        <f t="shared" si="21"/>
        <v>#N/A</v>
      </c>
      <c r="Y39" s="603" t="e">
        <f t="shared" si="22"/>
        <v>#N/A</v>
      </c>
      <c r="Z39" s="603" t="e">
        <f t="shared" si="23"/>
        <v>#N/A</v>
      </c>
    </row>
    <row r="40" spans="2:26" ht="14.4" x14ac:dyDescent="0.3">
      <c r="B40" s="483" t="s">
        <v>263</v>
      </c>
      <c r="C40" s="716"/>
      <c r="D40" s="717"/>
      <c r="E40" s="558">
        <f t="shared" si="15"/>
        <v>0</v>
      </c>
      <c r="F40" s="552" t="e">
        <f t="shared" si="16"/>
        <v>#DIV/0!</v>
      </c>
      <c r="G40" s="717"/>
      <c r="H40" s="558">
        <f t="shared" si="17"/>
        <v>0</v>
      </c>
      <c r="I40" s="554" t="e">
        <f t="shared" si="18"/>
        <v>#DIV/0!</v>
      </c>
      <c r="J40" s="717"/>
      <c r="K40" s="558">
        <f t="shared" si="24"/>
        <v>0</v>
      </c>
      <c r="L40" s="554" t="e">
        <f t="shared" si="19"/>
        <v>#DIV/0!</v>
      </c>
      <c r="M40" s="397"/>
      <c r="N40" s="397"/>
      <c r="O40" s="397"/>
      <c r="V40" s="603" t="str">
        <f t="shared" si="14"/>
        <v>…</v>
      </c>
      <c r="W40" s="603" t="e">
        <f t="shared" si="20"/>
        <v>#N/A</v>
      </c>
      <c r="X40" s="603" t="e">
        <f t="shared" si="21"/>
        <v>#N/A</v>
      </c>
      <c r="Y40" s="603" t="e">
        <f t="shared" si="22"/>
        <v>#N/A</v>
      </c>
      <c r="Z40" s="603" t="e">
        <f t="shared" si="23"/>
        <v>#N/A</v>
      </c>
    </row>
    <row r="41" spans="2:26" ht="15" thickBot="1" x14ac:dyDescent="0.35">
      <c r="B41" s="484" t="s">
        <v>263</v>
      </c>
      <c r="C41" s="718"/>
      <c r="D41" s="719"/>
      <c r="E41" s="559">
        <f t="shared" si="15"/>
        <v>0</v>
      </c>
      <c r="F41" s="553" t="e">
        <f t="shared" si="16"/>
        <v>#DIV/0!</v>
      </c>
      <c r="G41" s="719"/>
      <c r="H41" s="559">
        <f t="shared" si="17"/>
        <v>0</v>
      </c>
      <c r="I41" s="555" t="e">
        <f t="shared" si="18"/>
        <v>#DIV/0!</v>
      </c>
      <c r="J41" s="719"/>
      <c r="K41" s="559">
        <f t="shared" si="24"/>
        <v>0</v>
      </c>
      <c r="L41" s="555" t="e">
        <f t="shared" si="19"/>
        <v>#DIV/0!</v>
      </c>
      <c r="M41" s="397"/>
      <c r="N41" s="397"/>
      <c r="O41" s="397"/>
      <c r="V41" s="603" t="str">
        <f t="shared" si="14"/>
        <v>…</v>
      </c>
      <c r="W41" s="603" t="e">
        <f t="shared" si="20"/>
        <v>#N/A</v>
      </c>
      <c r="X41" s="603" t="e">
        <f t="shared" si="21"/>
        <v>#N/A</v>
      </c>
      <c r="Y41" s="603" t="e">
        <f t="shared" si="22"/>
        <v>#N/A</v>
      </c>
      <c r="Z41" s="603" t="e">
        <f t="shared" si="23"/>
        <v>#N/A</v>
      </c>
    </row>
    <row r="42" spans="2:26" ht="14.4" x14ac:dyDescent="0.3">
      <c r="C42" s="720"/>
      <c r="D42" s="721"/>
      <c r="E42" s="392"/>
      <c r="F42" s="393"/>
      <c r="G42" s="721"/>
      <c r="H42" s="392"/>
      <c r="I42" s="393"/>
      <c r="J42" s="393"/>
      <c r="K42" s="393"/>
      <c r="L42" s="393"/>
      <c r="M42" s="393"/>
      <c r="N42" s="393"/>
      <c r="O42" s="393"/>
      <c r="V42" s="603"/>
      <c r="W42" s="603"/>
      <c r="X42" s="603"/>
      <c r="Y42" s="603"/>
      <c r="Z42" s="603"/>
    </row>
    <row r="43" spans="2:26" x14ac:dyDescent="0.3">
      <c r="B43" s="443" t="s">
        <v>354</v>
      </c>
      <c r="C43" s="442" t="str">
        <f>IF((SUM(C31:C41)=C30),"Ok","Erreur")</f>
        <v>Ok</v>
      </c>
      <c r="D43" s="442" t="str">
        <f>IF((SUM(D31:D41)=D30),"Ok","Erreur")</f>
        <v>Ok</v>
      </c>
      <c r="E43" s="442"/>
      <c r="F43" s="442"/>
      <c r="G43" s="442" t="str">
        <f>IF((SUM(G31:G41)=G30),"Ok","Erreur")</f>
        <v>Ok</v>
      </c>
      <c r="H43" s="442"/>
      <c r="I43" s="442"/>
      <c r="J43" s="442" t="str">
        <f>IF((SUM(J31:J41)=J30),"Ok","Erreur")</f>
        <v>Ok</v>
      </c>
    </row>
    <row r="48" spans="2:26" ht="15.6" x14ac:dyDescent="0.3">
      <c r="B48" s="768" t="s">
        <v>158</v>
      </c>
      <c r="C48" s="768"/>
      <c r="D48" s="768"/>
      <c r="E48" s="768"/>
      <c r="F48" s="768"/>
      <c r="G48" s="586"/>
      <c r="H48" s="586"/>
      <c r="I48" s="586"/>
    </row>
    <row r="49" spans="2:9" ht="15.6" x14ac:dyDescent="0.3">
      <c r="B49" s="575"/>
      <c r="C49" s="577"/>
      <c r="D49" s="576"/>
      <c r="E49" s="578"/>
      <c r="F49" s="578"/>
      <c r="G49" s="586"/>
      <c r="H49" s="586"/>
      <c r="I49" s="586"/>
    </row>
    <row r="50" spans="2:9" ht="15.6" x14ac:dyDescent="0.3">
      <c r="B50" s="575"/>
      <c r="C50" s="577"/>
      <c r="D50" s="579" t="s">
        <v>398</v>
      </c>
      <c r="E50" s="580"/>
      <c r="F50" s="580"/>
      <c r="G50" s="586"/>
      <c r="H50" s="586"/>
      <c r="I50" s="586"/>
    </row>
    <row r="51" spans="2:9" ht="15.6" customHeight="1" x14ac:dyDescent="0.3">
      <c r="B51" s="575"/>
      <c r="C51" s="741" t="s">
        <v>378</v>
      </c>
      <c r="D51" s="742"/>
      <c r="E51" s="742"/>
      <c r="F51" s="742"/>
      <c r="G51" s="586"/>
      <c r="H51" s="586"/>
      <c r="I51" s="586"/>
    </row>
    <row r="52" spans="2:9" ht="15.6" customHeight="1" x14ac:dyDescent="0.3">
      <c r="B52" s="575"/>
      <c r="C52" s="741" t="s">
        <v>379</v>
      </c>
      <c r="D52" s="743"/>
      <c r="E52" s="743"/>
      <c r="F52" s="743"/>
      <c r="G52" s="586"/>
      <c r="H52" s="586"/>
      <c r="I52" s="586"/>
    </row>
  </sheetData>
  <sheetProtection algorithmName="SHA-512" hashValue="R9HuMrnbhsBNnX36QIW2XIHUMTWD8WzJmAbrR8TJcqsJk5rG8VR/DOEHZRmUUR6YYtpVPTY9pZ7qcYdocnwf1g==" saltValue="nk4VAcGIO1WGiAR8pTfyAA==" spinCount="100000" sheet="1" scenarios="1"/>
  <mergeCells count="7">
    <mergeCell ref="C51:F51"/>
    <mergeCell ref="C52:F52"/>
    <mergeCell ref="B1:J1"/>
    <mergeCell ref="B48:F48"/>
    <mergeCell ref="O24:S24"/>
    <mergeCell ref="B28:L28"/>
    <mergeCell ref="B4:M4"/>
  </mergeCells>
  <conditionalFormatting sqref="C6:M22 C30:L41">
    <cfRule type="cellIs" dxfId="3" priority="1" operator="lessThan">
      <formula>0</formula>
    </cfRule>
  </conditionalFormatting>
  <conditionalFormatting sqref="O24">
    <cfRule type="cellIs" dxfId="2" priority="2" operator="lessThan">
      <formula>0</formula>
    </cfRule>
  </conditionalFormatting>
  <hyperlinks>
    <hyperlink ref="C51" r:id="rId1" xr:uid="{DDC3E7E4-7ADB-413C-A768-935767603F81}"/>
    <hyperlink ref="C52" r:id="rId2" xr:uid="{FBB1973A-AC94-47C5-994F-E628F1086C4A}"/>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FA405-F96A-4A46-BA66-6875A071B827}">
  <sheetPr>
    <tabColor theme="4" tint="0.39997558519241921"/>
    <pageSetUpPr fitToPage="1"/>
  </sheetPr>
  <dimension ref="B1:L83"/>
  <sheetViews>
    <sheetView showGridLines="0" topLeftCell="B17" zoomScaleNormal="100" workbookViewId="0">
      <selection activeCell="C23" sqref="C23"/>
    </sheetView>
  </sheetViews>
  <sheetFormatPr baseColWidth="10" defaultColWidth="11.44140625" defaultRowHeight="14.4" x14ac:dyDescent="0.3"/>
  <cols>
    <col min="1" max="1" width="11.44140625" style="347"/>
    <col min="2" max="2" width="55" style="347" customWidth="1"/>
    <col min="3" max="6" width="12.109375" style="351" customWidth="1"/>
    <col min="7" max="7" width="5.6640625" style="347" customWidth="1"/>
    <col min="8" max="8" width="39.6640625" style="347" customWidth="1"/>
    <col min="9" max="9" width="14.33203125" style="347" customWidth="1"/>
    <col min="10" max="16384" width="11.44140625" style="347"/>
  </cols>
  <sheetData>
    <row r="1" spans="2:12" ht="15" thickBot="1" x14ac:dyDescent="0.35"/>
    <row r="2" spans="2:12" ht="39.6" customHeight="1" thickBot="1" x14ac:dyDescent="0.35">
      <c r="B2" s="788" t="s">
        <v>399</v>
      </c>
      <c r="C2" s="789"/>
      <c r="D2" s="789"/>
      <c r="E2" s="789"/>
      <c r="F2" s="789"/>
      <c r="G2" s="789"/>
      <c r="H2" s="789"/>
      <c r="I2" s="789"/>
      <c r="J2" s="789"/>
      <c r="K2" s="789"/>
      <c r="L2" s="790"/>
    </row>
    <row r="3" spans="2:12" ht="24" customHeight="1" thickBot="1" x14ac:dyDescent="0.35">
      <c r="B3" s="705"/>
      <c r="C3" s="705"/>
      <c r="D3" s="705"/>
      <c r="E3" s="705"/>
      <c r="F3" s="705"/>
      <c r="G3" s="705"/>
      <c r="H3" s="705"/>
      <c r="I3" s="705"/>
      <c r="J3" s="705"/>
      <c r="K3" s="705"/>
      <c r="L3" s="705"/>
    </row>
    <row r="4" spans="2:12" ht="24" customHeight="1" thickBot="1" x14ac:dyDescent="0.35">
      <c r="B4" s="796" t="s">
        <v>400</v>
      </c>
      <c r="C4" s="797"/>
      <c r="D4" s="797"/>
      <c r="E4" s="797"/>
      <c r="F4" s="797"/>
      <c r="G4" s="797"/>
      <c r="H4" s="797"/>
      <c r="I4" s="797"/>
      <c r="J4" s="797"/>
      <c r="K4" s="797"/>
      <c r="L4" s="798"/>
    </row>
    <row r="5" spans="2:12" ht="15" thickBot="1" x14ac:dyDescent="0.35">
      <c r="B5" s="705"/>
      <c r="C5" s="705"/>
      <c r="D5" s="705"/>
      <c r="E5" s="705"/>
      <c r="F5" s="705"/>
      <c r="G5" s="705"/>
      <c r="H5" s="705"/>
      <c r="I5" s="705"/>
      <c r="J5" s="705"/>
      <c r="K5" s="705"/>
      <c r="L5" s="705"/>
    </row>
    <row r="6" spans="2:12" ht="18" customHeight="1" x14ac:dyDescent="0.3">
      <c r="B6" s="485" t="s">
        <v>401</v>
      </c>
      <c r="C6" s="486">
        <f xml:space="preserve"> 'DiagFlash Comptes'!C5</f>
        <v>2021</v>
      </c>
      <c r="D6" s="486">
        <f xml:space="preserve"> 'DiagFlash Comptes'!D5</f>
        <v>2022</v>
      </c>
      <c r="E6" s="487">
        <f xml:space="preserve"> 'DiagFlash Comptes'!E5</f>
        <v>2023</v>
      </c>
      <c r="F6" s="635"/>
      <c r="G6" s="705"/>
      <c r="H6" s="705"/>
      <c r="I6" s="705"/>
      <c r="J6" s="705"/>
      <c r="K6" s="705"/>
      <c r="L6" s="705"/>
    </row>
    <row r="7" spans="2:12" ht="23.25" customHeight="1" x14ac:dyDescent="0.3">
      <c r="B7" s="488" t="s">
        <v>402</v>
      </c>
      <c r="C7" s="516">
        <f>'DiagFlash Comptes'!I6+'DiagFlash Comptes'!I8+'DiagFlash Comptes'!I9-'DiagFlash Comptes'!C6</f>
        <v>0</v>
      </c>
      <c r="D7" s="516">
        <f>'DiagFlash Comptes'!J6+'DiagFlash Comptes'!J8+'DiagFlash Comptes'!J9-'DiagFlash Comptes'!D6</f>
        <v>0</v>
      </c>
      <c r="E7" s="517">
        <f>'DiagFlash Comptes'!K6+'DiagFlash Comptes'!K8+'DiagFlash Comptes'!K9-'DiagFlash Comptes'!E6</f>
        <v>0</v>
      </c>
      <c r="F7" s="636"/>
      <c r="G7" s="705"/>
      <c r="H7" s="705"/>
      <c r="I7" s="705"/>
      <c r="J7" s="705"/>
      <c r="K7" s="705"/>
      <c r="L7" s="705"/>
    </row>
    <row r="8" spans="2:12" ht="23.25" customHeight="1" x14ac:dyDescent="0.3">
      <c r="B8" s="488" t="s">
        <v>403</v>
      </c>
      <c r="C8" s="516">
        <f>'DiagFlash Comptes'!C8-'DiagFlash Comptes'!C11-'DiagFlash Comptes'!I11</f>
        <v>0</v>
      </c>
      <c r="D8" s="516">
        <f>'DiagFlash Comptes'!D8-'DiagFlash Comptes'!D11-'DiagFlash Comptes'!J11</f>
        <v>0</v>
      </c>
      <c r="E8" s="517">
        <f>'DiagFlash Comptes'!E8-'DiagFlash Comptes'!E11-'DiagFlash Comptes'!K11</f>
        <v>0</v>
      </c>
      <c r="F8" s="636"/>
      <c r="G8" s="705"/>
      <c r="H8" s="705"/>
      <c r="I8" s="705"/>
      <c r="J8" s="705"/>
      <c r="K8" s="705"/>
      <c r="L8" s="705"/>
    </row>
    <row r="9" spans="2:12" ht="23.25" customHeight="1" thickBot="1" x14ac:dyDescent="0.35">
      <c r="B9" s="489" t="s">
        <v>404</v>
      </c>
      <c r="C9" s="518">
        <f>C7-C8</f>
        <v>0</v>
      </c>
      <c r="D9" s="518">
        <f>D7-D8</f>
        <v>0</v>
      </c>
      <c r="E9" s="519">
        <f>E7-E8</f>
        <v>0</v>
      </c>
      <c r="F9" s="636"/>
      <c r="G9" s="705"/>
      <c r="H9" s="705"/>
      <c r="I9" s="705"/>
      <c r="J9" s="705"/>
      <c r="K9" s="705"/>
      <c r="L9" s="705"/>
    </row>
    <row r="10" spans="2:12" ht="15" thickBot="1" x14ac:dyDescent="0.35">
      <c r="B10" s="353"/>
      <c r="C10" s="722"/>
      <c r="D10" s="722"/>
      <c r="E10" s="722"/>
      <c r="F10" s="722"/>
      <c r="G10" s="705"/>
      <c r="H10" s="705"/>
      <c r="I10" s="705"/>
      <c r="J10" s="705"/>
      <c r="K10" s="705"/>
      <c r="L10" s="705"/>
    </row>
    <row r="11" spans="2:12" ht="18" customHeight="1" x14ac:dyDescent="0.3">
      <c r="B11" s="791" t="s">
        <v>405</v>
      </c>
      <c r="C11" s="792"/>
      <c r="D11" s="792"/>
      <c r="E11" s="793"/>
      <c r="F11" s="637"/>
      <c r="G11" s="705"/>
      <c r="H11" s="705"/>
      <c r="I11" s="705"/>
      <c r="J11" s="705"/>
      <c r="K11" s="705"/>
      <c r="L11" s="705"/>
    </row>
    <row r="12" spans="2:12" ht="32.1" customHeight="1" x14ac:dyDescent="0.3">
      <c r="B12" s="794" t="s">
        <v>406</v>
      </c>
      <c r="C12" s="795"/>
      <c r="D12" s="795"/>
      <c r="E12" s="504" t="str">
        <f>IF(OR('DiagFlash Comptes'!K6&lt;0,E7&lt;0),"Très grave","Ok")</f>
        <v>Ok</v>
      </c>
      <c r="F12" s="638"/>
      <c r="G12" s="705"/>
      <c r="H12" s="705"/>
      <c r="I12" s="705"/>
      <c r="J12" s="705"/>
      <c r="K12" s="705"/>
      <c r="L12" s="705"/>
    </row>
    <row r="13" spans="2:12" ht="32.1" customHeight="1" x14ac:dyDescent="0.3">
      <c r="B13" s="794" t="s">
        <v>407</v>
      </c>
      <c r="C13" s="795" t="s">
        <v>408</v>
      </c>
      <c r="D13" s="795" t="str">
        <f>IF(C13="X","","X")</f>
        <v>X</v>
      </c>
      <c r="E13" s="504" t="str">
        <f>IF(AND('DiagFlash Comptes'!I6="",'DiagFlash Comptes'!J6="",'DiagFlash Comptes'!K6=""),"Ok",IF('DiagFlash Comptes'!K6*100/(AVERAGE('DiagFlash Comptes'!I6:J6))&lt;70,"Grave","Ok"))</f>
        <v>Ok</v>
      </c>
      <c r="F13" s="638"/>
      <c r="G13" s="705"/>
      <c r="H13" s="705"/>
      <c r="I13" s="705"/>
      <c r="J13" s="705"/>
      <c r="K13" s="705"/>
      <c r="L13" s="705"/>
    </row>
    <row r="14" spans="2:12" ht="32.1" customHeight="1" x14ac:dyDescent="0.3">
      <c r="B14" s="794" t="s">
        <v>409</v>
      </c>
      <c r="C14" s="795" t="str">
        <f>IF(E14="Ok","","X")</f>
        <v/>
      </c>
      <c r="D14" s="795" t="str">
        <f>IF(C14="X","","X")</f>
        <v>X</v>
      </c>
      <c r="E14" s="504" t="str">
        <f>IF(AND('DiagFlash Comptes'!K6="",'DiagFlash Comptes'!E22=""),"Ok",IF(('DiagFlash Comptes'!K6+'DiagFlash Comptes'!K9-'DiagFlash Comptes'!E6)/'DiagFlash Comptes'!E22*360&lt;0,"Très grave",IF(('DiagFlash Comptes'!K6+'DiagFlash Comptes'!K9-'DiagFlash Comptes'!E6)/'DiagFlash Comptes'!E22*360&lt;30,"Préoccupant","Ok")))</f>
        <v>Ok</v>
      </c>
      <c r="F14" s="638"/>
      <c r="G14" s="705"/>
      <c r="H14" s="705"/>
      <c r="I14" s="705"/>
      <c r="J14" s="705"/>
      <c r="K14" s="705"/>
      <c r="L14" s="705"/>
    </row>
    <row r="15" spans="2:12" ht="36" customHeight="1" x14ac:dyDescent="0.3">
      <c r="B15" s="794" t="s">
        <v>410</v>
      </c>
      <c r="C15" s="795" t="str">
        <f>IF(E15="","",IF(E15="Ok","","X"))</f>
        <v/>
      </c>
      <c r="D15" s="795" t="str">
        <f>IF(C15="X","","X")</f>
        <v>X</v>
      </c>
      <c r="E15" s="504" t="str">
        <f>IF(AND('DiagFlash Comptes'!E11="",'DiagFlash Comptes'!K11="",'DiagFlash Comptes'!E22=""),"Ok",IF(('DiagFlash Comptes'!E11-'DiagFlash Comptes'!K11)/'DiagFlash Comptes'!E22*365&lt;0,"Très grave",IF(('DiagFlash Comptes'!E11-'DiagFlash Comptes'!K11)/'DiagFlash Comptes'!E22*365&lt;10,"Grave",IF(('DiagFlash Comptes'!E11- 'DiagFlash Comptes'!K11)/ 'DiagFlash Comptes'!E22*365&lt;20,"Préoccupant","Ok"))))</f>
        <v>Ok</v>
      </c>
      <c r="F15" s="638"/>
      <c r="G15" s="705"/>
      <c r="H15" s="705"/>
      <c r="I15" s="705"/>
      <c r="J15" s="705"/>
      <c r="K15" s="705"/>
      <c r="L15" s="705"/>
    </row>
    <row r="16" spans="2:12" ht="43.95" customHeight="1" x14ac:dyDescent="0.3">
      <c r="B16" s="804" t="s">
        <v>411</v>
      </c>
      <c r="C16" s="805"/>
      <c r="D16" s="806"/>
      <c r="E16" s="505" t="str">
        <f>IF('DiagFlash Comptes'!I9="","Ok",IF((('DiagFlash Comptes'!I9-'DiagFlash Comptes'!E11)/'DiagFlash Comptes'!I6*100)&gt;=100,"Alerte","Ok"))</f>
        <v>Ok</v>
      </c>
      <c r="F16" s="639"/>
      <c r="G16" s="705"/>
      <c r="H16" s="705"/>
      <c r="I16" s="705"/>
      <c r="J16" s="705"/>
      <c r="K16" s="705"/>
      <c r="L16" s="705"/>
    </row>
    <row r="17" spans="2:12" ht="36" customHeight="1" thickBot="1" x14ac:dyDescent="0.35">
      <c r="B17" s="807" t="s">
        <v>412</v>
      </c>
      <c r="C17" s="808"/>
      <c r="D17" s="809"/>
      <c r="E17" s="506" t="e">
        <f>IF('DiagFlash Comptes'!K7/'DiagFlash Comptes'!E6&gt;0.4,"Ok","A améliorer")</f>
        <v>#DIV/0!</v>
      </c>
      <c r="F17" s="638"/>
      <c r="G17" s="705"/>
      <c r="H17" s="705"/>
      <c r="I17" s="705"/>
      <c r="J17" s="705"/>
      <c r="K17" s="705"/>
      <c r="L17" s="705"/>
    </row>
    <row r="18" spans="2:12" ht="11.4" customHeight="1" thickBot="1" x14ac:dyDescent="0.35">
      <c r="B18" s="373"/>
      <c r="C18" s="373"/>
      <c r="D18" s="373"/>
      <c r="E18" s="374"/>
      <c r="F18" s="368"/>
      <c r="G18" s="705"/>
      <c r="H18" s="705"/>
      <c r="I18" s="705"/>
      <c r="J18" s="705"/>
      <c r="K18" s="705"/>
      <c r="L18" s="705"/>
    </row>
    <row r="19" spans="2:12" ht="21.6" customHeight="1" x14ac:dyDescent="0.3">
      <c r="B19" s="801" t="s">
        <v>413</v>
      </c>
      <c r="C19" s="802"/>
      <c r="D19" s="802"/>
      <c r="E19" s="803"/>
      <c r="F19" s="640"/>
      <c r="G19" s="705"/>
      <c r="H19" s="493" t="s">
        <v>414</v>
      </c>
      <c r="I19" s="510" t="e">
        <f>IF(C20&gt;60,"Alerte","ok")</f>
        <v>#DIV/0!</v>
      </c>
      <c r="J19" s="510" t="e">
        <f t="shared" ref="J19:K19" si="0">IF(D20&gt;60,"Alerte","ok")</f>
        <v>#DIV/0!</v>
      </c>
      <c r="K19" s="511" t="e">
        <f t="shared" si="0"/>
        <v>#DIV/0!</v>
      </c>
    </row>
    <row r="20" spans="2:12" ht="36" customHeight="1" x14ac:dyDescent="0.3">
      <c r="B20" s="490" t="s">
        <v>415</v>
      </c>
      <c r="C20" s="507" t="e">
        <f>IF('Données générales'!$D$14="Impôts commerciaux",('DiagFlash Comptes'!C9/('DiagFlash Comptes'!I23*(1+'Données générales'!$D$15))*365),('DiagFlash Comptes'!C9/'DiagFlash Comptes'!I23)*365)</f>
        <v>#DIV/0!</v>
      </c>
      <c r="D20" s="507" t="e">
        <f>IF('Données générales'!$D$14="Impôts commerciaux",('DiagFlash Comptes'!D9/('DiagFlash Comptes'!J23*(1+'Données générales'!$D$15))*365),('DiagFlash Comptes'!D9/'DiagFlash Comptes'!J23)*365)</f>
        <v>#DIV/0!</v>
      </c>
      <c r="E20" s="507" t="e">
        <f>IF('Données générales'!$D$14="Impôts commerciaux",('DiagFlash Comptes'!E9/('DiagFlash Comptes'!K23*(1+'Données générales'!$D$15))*365),('DiagFlash Comptes'!E9/'DiagFlash Comptes'!K23)*365)</f>
        <v>#DIV/0!</v>
      </c>
      <c r="F20" s="641"/>
      <c r="G20" s="705"/>
      <c r="H20" s="494" t="s">
        <v>416</v>
      </c>
      <c r="I20" s="512" t="e">
        <f>IF(C21&gt;60,"Alerte",IF(C21&lt;15,"Alerte","ok"))</f>
        <v>#DIV/0!</v>
      </c>
      <c r="J20" s="512" t="e">
        <f t="shared" ref="J20:K20" si="1">IF(D21&gt;60,"Alerte",IF(D21&lt;15,"Alerte","ok"))</f>
        <v>#DIV/0!</v>
      </c>
      <c r="K20" s="513" t="e">
        <f t="shared" si="1"/>
        <v>#DIV/0!</v>
      </c>
    </row>
    <row r="21" spans="2:12" ht="36" customHeight="1" x14ac:dyDescent="0.3">
      <c r="B21" s="491" t="s">
        <v>417</v>
      </c>
      <c r="C21" s="507" t="e">
        <f>IF('Données générales'!$D$14="Impôts commerciaux",'DiagFlash Comptes'!I12/(SUM('DiagFlash Comptes'!C23:C24)*1.2)*365,'DiagFlash Comptes'!I12/SUM('DiagFlash Comptes'!C23:C24)*365)</f>
        <v>#DIV/0!</v>
      </c>
      <c r="D21" s="507" t="e">
        <f>IF('Données générales'!$D$14="Impôts commerciaux",'DiagFlash Comptes'!J12/(SUM('DiagFlash Comptes'!D23:D24)*1.2)*365,'DiagFlash Comptes'!J12/SUM('DiagFlash Comptes'!D23:D24)*365)</f>
        <v>#DIV/0!</v>
      </c>
      <c r="E21" s="508" t="e">
        <f>IF('Données générales'!$D$14="Impôts commerciaux",'DiagFlash Comptes'!K12/(SUM('DiagFlash Comptes'!E23:E24)*1.2)*365,'DiagFlash Comptes'!K12/SUM('DiagFlash Comptes'!E23:E24)*365)</f>
        <v>#DIV/0!</v>
      </c>
      <c r="F21" s="641"/>
      <c r="G21" s="705"/>
      <c r="H21" s="494" t="s">
        <v>418</v>
      </c>
      <c r="I21" s="512" t="e">
        <f>IF(AND('Données générales'!$D$16="Par trimestre",C22&gt;100),"Alerte",IF(AND('Données générales'!$D$16="Par mois",C22&gt;45),"Alerte","ok"))</f>
        <v>#DIV/0!</v>
      </c>
      <c r="J21" s="512" t="e">
        <f>IF(AND('Données générales'!$D$16="Par trimestre",D22&gt;100),"Alerte",IF(AND('Données générales'!$D$16="Par mois",D22&gt;45),"Alerte","ok"))</f>
        <v>#DIV/0!</v>
      </c>
      <c r="K21" s="513" t="e">
        <f>IF(AND('Données générales'!$D$16="Par trimestre",E22&gt;100),"Alerte",IF(AND('Données générales'!$D$16="Par mois",E22&gt;45),"Alerte","ok"))</f>
        <v>#DIV/0!</v>
      </c>
    </row>
    <row r="22" spans="2:12" ht="36" customHeight="1" x14ac:dyDescent="0.3">
      <c r="B22" s="491" t="s">
        <v>419</v>
      </c>
      <c r="C22" s="507" t="e">
        <f>'DiagFlash Comptes'!I13/SUM(IF('Données générales'!$D$14="Impôts commerciaux",('DiagFlash Comptes'!I23*(1+'Données générales'!$D$15))-(('DiagFlash Comptes'!C23+'DiagFlash Comptes'!C24)*0.2)),'DiagFlash Comptes'!C25,'DiagFlash Comptes'!C27,'DiagFlash Comptes'!C30,'DiagFlash Comptes'!C42)*365</f>
        <v>#DIV/0!</v>
      </c>
      <c r="D22" s="507" t="e">
        <f>'DiagFlash Comptes'!J13/SUM(IF('Données générales'!$D$14="Impôts commerciaux",('DiagFlash Comptes'!J23*(1+'Données générales'!$D$15))-(('DiagFlash Comptes'!D23+'DiagFlash Comptes'!D24)*0.2)),'DiagFlash Comptes'!D25,'DiagFlash Comptes'!D27,'DiagFlash Comptes'!D30,'DiagFlash Comptes'!D42)*365</f>
        <v>#DIV/0!</v>
      </c>
      <c r="E22" s="507" t="e">
        <f>'DiagFlash Comptes'!K13/SUM(IF('Données générales'!$D$14="Impôts commerciaux",('DiagFlash Comptes'!K23*(1+'Données générales'!$D$15))-(('DiagFlash Comptes'!E23+'DiagFlash Comptes'!E24)*0.2)),'DiagFlash Comptes'!E25,'DiagFlash Comptes'!E27,'DiagFlash Comptes'!E30,'DiagFlash Comptes'!E42)*365</f>
        <v>#DIV/0!</v>
      </c>
      <c r="F22" s="641"/>
      <c r="G22" s="705"/>
      <c r="H22" s="494" t="s">
        <v>325</v>
      </c>
      <c r="I22" s="495"/>
      <c r="J22" s="512" t="str">
        <f>IF(D8&gt;C8,"Alerte","ok")</f>
        <v>ok</v>
      </c>
      <c r="K22" s="513" t="str">
        <f>IF(E8&gt;D8,"Alerte","ok")</f>
        <v>ok</v>
      </c>
    </row>
    <row r="23" spans="2:12" ht="31.2" customHeight="1" thickBot="1" x14ac:dyDescent="0.35">
      <c r="B23" s="492" t="s">
        <v>420</v>
      </c>
      <c r="C23" s="509" t="str">
        <f>IF(OR('DiagFlash Comptes'!I25&lt;&gt;"",'DiagFlash Comptes'!I26&lt;&gt;""),('DiagFlash Comptes'!C10/('DiagFlash Comptes'!I25+'DiagFlash Comptes'!I26))*365,"")</f>
        <v/>
      </c>
      <c r="D23" s="509" t="str">
        <f>IF(OR('DiagFlash Comptes'!J25&lt;&gt;"",'DiagFlash Comptes'!J26&lt;&gt;""),('DiagFlash Comptes'!D10/('DiagFlash Comptes'!J25+'DiagFlash Comptes'!J26))*365,"")</f>
        <v/>
      </c>
      <c r="E23" s="643" t="str">
        <f>IF(OR('DiagFlash Comptes'!K25&lt;&gt;"",'DiagFlash Comptes'!K26&lt;&gt;""),('DiagFlash Comptes'!E10/('DiagFlash Comptes'!K25+'DiagFlash Comptes'!K26))*365,"")</f>
        <v/>
      </c>
      <c r="F23" s="642"/>
      <c r="G23" s="199"/>
      <c r="H23" s="494" t="s">
        <v>327</v>
      </c>
      <c r="I23" s="512" t="str">
        <f>IF(C9&lt;0,"Alerte","ok")</f>
        <v>ok</v>
      </c>
      <c r="J23" s="512" t="str">
        <f t="shared" ref="J23:K23" si="2">IF(D9&lt;0,"Alerte","ok")</f>
        <v>ok</v>
      </c>
      <c r="K23" s="513" t="str">
        <f t="shared" si="2"/>
        <v>ok</v>
      </c>
    </row>
    <row r="24" spans="2:12" ht="23.4" customHeight="1" thickBot="1" x14ac:dyDescent="0.35">
      <c r="B24" s="332"/>
      <c r="C24" s="333"/>
      <c r="D24" s="199"/>
      <c r="E24" s="199"/>
      <c r="F24" s="199"/>
      <c r="G24" s="199"/>
      <c r="H24" s="496" t="s">
        <v>329</v>
      </c>
      <c r="I24" s="497"/>
      <c r="J24" s="514" t="str">
        <f>IF(D9&gt;C9,"ok","Alerte")</f>
        <v>Alerte</v>
      </c>
      <c r="K24" s="515" t="str">
        <f>IF(E9&gt;D9,"ok","Alerte")</f>
        <v>Alerte</v>
      </c>
    </row>
    <row r="25" spans="2:12" ht="27.6" customHeight="1" x14ac:dyDescent="0.3">
      <c r="B25" s="332"/>
      <c r="C25" s="333"/>
      <c r="D25" s="199"/>
      <c r="E25" s="199"/>
      <c r="F25" s="199"/>
      <c r="G25" s="199"/>
      <c r="H25" s="389"/>
      <c r="I25" s="390"/>
      <c r="J25" s="390"/>
      <c r="K25" s="390"/>
    </row>
    <row r="26" spans="2:12" ht="3.6" customHeight="1" thickBot="1" x14ac:dyDescent="0.35">
      <c r="B26" s="353"/>
      <c r="C26" s="722"/>
      <c r="D26" s="722"/>
      <c r="E26" s="722"/>
      <c r="F26" s="722"/>
      <c r="G26" s="705"/>
      <c r="H26" s="705"/>
      <c r="I26" s="705"/>
      <c r="J26" s="705"/>
      <c r="K26" s="705"/>
      <c r="L26" s="705"/>
    </row>
    <row r="27" spans="2:12" ht="25.2" customHeight="1" thickBot="1" x14ac:dyDescent="0.35">
      <c r="B27" s="796" t="s">
        <v>421</v>
      </c>
      <c r="C27" s="797"/>
      <c r="D27" s="797"/>
      <c r="E27" s="797"/>
      <c r="F27" s="797"/>
      <c r="G27" s="797"/>
      <c r="H27" s="797"/>
      <c r="I27" s="797"/>
      <c r="J27" s="797"/>
      <c r="K27" s="797"/>
      <c r="L27" s="798"/>
    </row>
    <row r="28" spans="2:12" ht="19.2" customHeight="1" thickBot="1" x14ac:dyDescent="0.35">
      <c r="B28" s="193"/>
      <c r="C28" s="193"/>
      <c r="D28" s="193"/>
      <c r="E28" s="193"/>
      <c r="F28" s="193"/>
      <c r="G28" s="193"/>
      <c r="L28" s="705"/>
    </row>
    <row r="29" spans="2:12" customFormat="1" ht="42" customHeight="1" x14ac:dyDescent="0.3">
      <c r="B29" s="810" t="s">
        <v>422</v>
      </c>
      <c r="C29" s="811"/>
      <c r="D29" s="812"/>
      <c r="E29" s="611" t="s">
        <v>423</v>
      </c>
      <c r="F29" s="612" t="s">
        <v>424</v>
      </c>
      <c r="G29" s="193"/>
      <c r="H29" s="347"/>
      <c r="I29" s="347"/>
      <c r="J29" s="347"/>
      <c r="K29" s="347"/>
      <c r="L29" s="193"/>
    </row>
    <row r="30" spans="2:12" customFormat="1" ht="31.95" customHeight="1" x14ac:dyDescent="0.3">
      <c r="B30" s="799" t="s">
        <v>425</v>
      </c>
      <c r="C30" s="800" t="s">
        <v>408</v>
      </c>
      <c r="D30" s="800" t="s">
        <v>426</v>
      </c>
      <c r="E30" s="610" t="e">
        <f>IF((('DiagFlash Comptes'!K22-'DiagFlash Comptes'!J22)/ 'DiagFlash Comptes'!J22)&lt;-0.25,"Très grave",IF((('DiagFlash Comptes'!K22-'DiagFlash Comptes'!J22)/ 'DiagFlash Comptes'!J22)&lt;-0.15,"Grave",IF((('DiagFlash Comptes'!K22-'DiagFlash Comptes'!J22)/ 'DiagFlash Comptes'!J22)&lt;-0.05,"Préoccupant","Ok")))</f>
        <v>#DIV/0!</v>
      </c>
      <c r="F30" s="520" t="e">
        <f>IF((('DiagFlash Comptes'!L22-'DiagFlash Comptes'!K22)/ 'DiagFlash Comptes'!K22)&lt;-0.25,"Très grave",IF((('DiagFlash Comptes'!L22-'DiagFlash Comptes'!K22)/ 'DiagFlash Comptes'!K22)&lt;-0.15,"Grave",IF((('DiagFlash Comptes'!L22-'DiagFlash Comptes'!K22)/ 'DiagFlash Comptes'!K22)&lt;-0.05,"Préoccupant","Ok")))</f>
        <v>#DIV/0!</v>
      </c>
      <c r="G30" s="193"/>
      <c r="H30" s="193"/>
      <c r="I30" s="193"/>
      <c r="J30" s="193"/>
      <c r="K30" s="193"/>
      <c r="L30" s="193"/>
    </row>
    <row r="31" spans="2:12" customFormat="1" ht="33" customHeight="1" x14ac:dyDescent="0.3">
      <c r="B31" s="799" t="s">
        <v>427</v>
      </c>
      <c r="C31" s="800"/>
      <c r="D31" s="800"/>
      <c r="E31" s="610" t="str">
        <f>IF(AND('DiagFlash Comptes'!C39&lt;0,'DiagFlash Comptes'!D39&lt;0,'DiagFlash Comptes'!E39&lt;0),"Très grave",IF(AND('DiagFlash Comptes'!D39&lt;0,'DiagFlash Comptes'!E39&lt;0),"Grave",IF('DiagFlash Comptes'!E39&lt;0,"Préoccupant","Ok")))</f>
        <v>Ok</v>
      </c>
      <c r="F31" s="520" t="str">
        <f>IF(AND('DiagFlash Comptes'!D39&lt;0,'DiagFlash Comptes'!E39&lt;0,'DiagFlash Comptes'!F39&lt;0),"Très grave",IF(AND('DiagFlash Comptes'!E39&lt;0,'DiagFlash Comptes'!F39&lt;0),"Grave",IF('DiagFlash Comptes'!F39&lt;0,"Préoccupant","Ok")))</f>
        <v>Ok</v>
      </c>
      <c r="G31" s="193"/>
      <c r="H31" s="193"/>
      <c r="I31" s="193"/>
      <c r="J31" s="193"/>
      <c r="K31" s="193"/>
      <c r="L31" s="193"/>
    </row>
    <row r="32" spans="2:12" customFormat="1" ht="36" customHeight="1" thickBot="1" x14ac:dyDescent="0.35">
      <c r="B32" s="813" t="s">
        <v>428</v>
      </c>
      <c r="C32" s="814"/>
      <c r="D32" s="814"/>
      <c r="E32" s="613" t="str">
        <f>IF(AND('DiagFlash Comptes'!C43&lt;0,'DiagFlash Comptes'!D43&lt;0,'DiagFlash Comptes'!E43&lt;0),"Très grave",IF(AND('DiagFlash Comptes'!D43&lt;0,'DiagFlash Comptes'!E43&lt;0),"Grave",IF('DiagFlash Comptes'!E43&lt;0,"Préoccupant","Ok")))</f>
        <v>Ok</v>
      </c>
      <c r="F32" s="521" t="str">
        <f>IF(AND('DiagFlash Comptes'!D43&lt;0,'DiagFlash Comptes'!E43&lt;0,'DiagFlash Comptes'!F43&lt;0),"Très grave",IF(AND('DiagFlash Comptes'!E43&lt;0,'DiagFlash Comptes'!F43&lt;0),"Grave",IF('DiagFlash Comptes'!F43&lt;0,"Préoccupant","Ok")))</f>
        <v>Ok</v>
      </c>
      <c r="G32" s="193"/>
      <c r="H32" s="193"/>
      <c r="I32" s="193"/>
      <c r="J32" s="193"/>
      <c r="K32" s="193"/>
      <c r="L32" s="193"/>
    </row>
    <row r="33" spans="2:12" customFormat="1" ht="48" customHeight="1" x14ac:dyDescent="0.3">
      <c r="B33" s="367"/>
      <c r="C33" s="367"/>
      <c r="D33" s="367"/>
      <c r="E33" s="368"/>
      <c r="F33" s="368"/>
      <c r="G33" s="193"/>
      <c r="H33" s="193"/>
      <c r="I33" s="193"/>
      <c r="J33" s="193"/>
      <c r="K33" s="193"/>
      <c r="L33" s="193"/>
    </row>
    <row r="34" spans="2:12" customFormat="1" ht="46.5" customHeight="1" thickBot="1" x14ac:dyDescent="0.35">
      <c r="B34" s="347"/>
      <c r="C34" s="347"/>
      <c r="D34" s="347"/>
      <c r="E34" s="347"/>
      <c r="F34" s="347"/>
      <c r="G34" s="347"/>
      <c r="H34" s="193"/>
      <c r="I34" s="193"/>
      <c r="J34" s="193"/>
      <c r="K34" s="193"/>
      <c r="L34" s="193"/>
    </row>
    <row r="35" spans="2:12" customFormat="1" ht="46.5" customHeight="1" thickBot="1" x14ac:dyDescent="0.35">
      <c r="B35" s="193"/>
      <c r="C35" s="629">
        <f>+'DiagFlash Comptes'!C21</f>
        <v>2021</v>
      </c>
      <c r="D35" s="630">
        <f>+'DiagFlash Comptes'!D21</f>
        <v>2022</v>
      </c>
      <c r="E35" s="630">
        <f>+'DiagFlash Comptes'!E21</f>
        <v>2023</v>
      </c>
      <c r="F35" s="631" t="str">
        <f>+'DiagFlash Comptes'!F21</f>
        <v>2024 Prévisionnel</v>
      </c>
      <c r="G35" s="193"/>
      <c r="H35" s="193"/>
      <c r="I35" s="193"/>
      <c r="J35" s="193"/>
      <c r="K35" s="193"/>
      <c r="L35" s="193"/>
    </row>
    <row r="36" spans="2:12" customFormat="1" ht="46.5" customHeight="1" thickBot="1" x14ac:dyDescent="0.35">
      <c r="B36" s="628" t="s">
        <v>429</v>
      </c>
      <c r="C36" s="632">
        <f>'DiagFlash Comptes'!C43+'DiagFlash Comptes'!C29+'DiagFlash Comptes'!C35-'DiagFlash Comptes'!I27-'DiagFlash Comptes'!I35-'DiagFlash Comptes'!I36</f>
        <v>0</v>
      </c>
      <c r="D36" s="633">
        <f>'DiagFlash Comptes'!D43+'DiagFlash Comptes'!D29+'DiagFlash Comptes'!D35-'DiagFlash Comptes'!J27-'DiagFlash Comptes'!J35-'DiagFlash Comptes'!J36</f>
        <v>0</v>
      </c>
      <c r="E36" s="633">
        <f>'DiagFlash Comptes'!E43+'DiagFlash Comptes'!E29+'DiagFlash Comptes'!E35-'DiagFlash Comptes'!K27-'DiagFlash Comptes'!K35-'DiagFlash Comptes'!K36</f>
        <v>0</v>
      </c>
      <c r="F36" s="634">
        <f>'DiagFlash Comptes'!F43+'DiagFlash Comptes'!F29+'DiagFlash Comptes'!F35-'DiagFlash Comptes'!L27-'DiagFlash Comptes'!L35-'DiagFlash Comptes'!L36</f>
        <v>0</v>
      </c>
      <c r="G36" s="193"/>
      <c r="H36" s="193"/>
      <c r="I36" s="193"/>
      <c r="J36" s="193"/>
      <c r="K36" s="193"/>
      <c r="L36" s="193"/>
    </row>
    <row r="37" spans="2:12" customFormat="1" ht="46.5" customHeight="1" x14ac:dyDescent="0.3">
      <c r="B37" s="367"/>
      <c r="C37" s="367"/>
      <c r="D37" s="367"/>
      <c r="E37" s="368"/>
      <c r="F37" s="368"/>
      <c r="G37" s="193"/>
      <c r="H37" s="193"/>
      <c r="I37" s="193"/>
      <c r="J37" s="193"/>
      <c r="K37" s="193"/>
      <c r="L37" s="193"/>
    </row>
    <row r="38" spans="2:12" customFormat="1" ht="46.5" customHeight="1" thickBot="1" x14ac:dyDescent="0.35">
      <c r="B38" s="367"/>
      <c r="C38" s="367"/>
      <c r="D38" s="367"/>
      <c r="E38" s="368"/>
      <c r="F38" s="368"/>
      <c r="G38" s="193"/>
      <c r="H38" s="193"/>
      <c r="I38" s="193"/>
      <c r="J38" s="193"/>
      <c r="K38" s="193"/>
      <c r="L38" s="193"/>
    </row>
    <row r="39" spans="2:12" customFormat="1" ht="40.200000000000003" customHeight="1" thickBot="1" x14ac:dyDescent="0.35">
      <c r="B39" s="375"/>
      <c r="C39" s="623">
        <f>'DiagFlash Comptes'!C21</f>
        <v>2021</v>
      </c>
      <c r="D39" s="624">
        <f>'DiagFlash Comptes'!D21</f>
        <v>2022</v>
      </c>
      <c r="E39" s="624">
        <f>'DiagFlash Comptes'!E21</f>
        <v>2023</v>
      </c>
      <c r="F39" s="625" t="str">
        <f>+'DiagFlash Comptes'!F21</f>
        <v>2024 Prévisionnel</v>
      </c>
      <c r="G39" s="193"/>
      <c r="H39" s="193"/>
      <c r="I39" s="193"/>
      <c r="J39" s="193"/>
      <c r="K39" s="193"/>
      <c r="L39" s="193"/>
    </row>
    <row r="40" spans="2:12" customFormat="1" ht="19.95" customHeight="1" x14ac:dyDescent="0.3">
      <c r="B40" s="619" t="s">
        <v>279</v>
      </c>
      <c r="C40" s="626">
        <f>'DiagFlash Comptes'!I23</f>
        <v>0</v>
      </c>
      <c r="D40" s="522">
        <f>'DiagFlash Comptes'!J23</f>
        <v>0</v>
      </c>
      <c r="E40" s="522">
        <f>'DiagFlash Comptes'!K23</f>
        <v>0</v>
      </c>
      <c r="F40" s="608">
        <f>'DiagFlash Comptes'!L23</f>
        <v>0</v>
      </c>
      <c r="G40" s="193"/>
      <c r="H40" s="193"/>
      <c r="I40" s="193"/>
      <c r="J40" s="193"/>
      <c r="K40" s="193"/>
      <c r="L40" s="193"/>
    </row>
    <row r="41" spans="2:12" customFormat="1" ht="19.95" customHeight="1" x14ac:dyDescent="0.3">
      <c r="B41" s="620" t="s">
        <v>430</v>
      </c>
      <c r="C41" s="626">
        <f>'DiagFlash Comptes'!I24</f>
        <v>0</v>
      </c>
      <c r="D41" s="522">
        <f>'DiagFlash Comptes'!J24</f>
        <v>0</v>
      </c>
      <c r="E41" s="522">
        <f>'DiagFlash Comptes'!K24</f>
        <v>0</v>
      </c>
      <c r="F41" s="608">
        <f>'DiagFlash Comptes'!L24</f>
        <v>0</v>
      </c>
      <c r="G41" s="193"/>
      <c r="H41" s="193"/>
      <c r="I41" s="193"/>
      <c r="J41" s="193"/>
      <c r="K41" s="193"/>
      <c r="L41" s="193"/>
    </row>
    <row r="42" spans="2:12" customFormat="1" ht="19.95" customHeight="1" x14ac:dyDescent="0.3">
      <c r="B42" s="621" t="s">
        <v>431</v>
      </c>
      <c r="C42" s="626">
        <f>'DiagFlash Comptes'!C23</f>
        <v>0</v>
      </c>
      <c r="D42" s="522">
        <f>'DiagFlash Comptes'!D23</f>
        <v>0</v>
      </c>
      <c r="E42" s="522">
        <f>'DiagFlash Comptes'!E23</f>
        <v>0</v>
      </c>
      <c r="F42" s="608">
        <f>'DiagFlash Comptes'!F23</f>
        <v>0</v>
      </c>
      <c r="G42" s="193"/>
      <c r="H42" s="193"/>
      <c r="I42" s="193"/>
      <c r="J42" s="193"/>
      <c r="K42" s="193"/>
      <c r="L42" s="193"/>
    </row>
    <row r="43" spans="2:12" customFormat="1" ht="19.95" customHeight="1" x14ac:dyDescent="0.3">
      <c r="B43" s="621" t="s">
        <v>356</v>
      </c>
      <c r="C43" s="626">
        <f>'DiagFlash Comptes'!C22</f>
        <v>0</v>
      </c>
      <c r="D43" s="522">
        <f>'DiagFlash Comptes'!D22</f>
        <v>0</v>
      </c>
      <c r="E43" s="522">
        <f>'DiagFlash Comptes'!E22</f>
        <v>0</v>
      </c>
      <c r="F43" s="608">
        <f>'DiagFlash Comptes'!F22</f>
        <v>0</v>
      </c>
      <c r="G43" s="193"/>
      <c r="H43" s="193"/>
      <c r="I43" s="193"/>
      <c r="J43" s="193"/>
      <c r="K43" s="193"/>
      <c r="L43" s="193"/>
    </row>
    <row r="44" spans="2:12" customFormat="1" ht="19.95" customHeight="1" thickBot="1" x14ac:dyDescent="0.35">
      <c r="B44" s="622" t="s">
        <v>432</v>
      </c>
      <c r="C44" s="627">
        <f>'DiagFlash Comptes'!C46</f>
        <v>0</v>
      </c>
      <c r="D44" s="523">
        <f>'DiagFlash Comptes'!D46</f>
        <v>0</v>
      </c>
      <c r="E44" s="523">
        <f>'DiagFlash Comptes'!E46</f>
        <v>0</v>
      </c>
      <c r="F44" s="609">
        <f>'DiagFlash Comptes'!F46</f>
        <v>0</v>
      </c>
      <c r="G44" s="193"/>
      <c r="H44" s="193"/>
      <c r="I44" s="193"/>
      <c r="J44" s="193"/>
      <c r="K44" s="193"/>
      <c r="L44" s="193"/>
    </row>
    <row r="45" spans="2:12" customFormat="1" ht="19.2" customHeight="1" thickBot="1" x14ac:dyDescent="0.35">
      <c r="B45" s="195"/>
      <c r="C45" s="380">
        <f>+C39</f>
        <v>2021</v>
      </c>
      <c r="D45" s="380">
        <f t="shared" ref="D45:F45" si="3">+D39</f>
        <v>2022</v>
      </c>
      <c r="E45" s="380">
        <f t="shared" si="3"/>
        <v>2023</v>
      </c>
      <c r="F45" s="380" t="str">
        <f t="shared" si="3"/>
        <v>2024 Prévisionnel</v>
      </c>
      <c r="G45" s="347"/>
      <c r="H45" s="193"/>
      <c r="I45" s="193"/>
      <c r="J45" s="193"/>
      <c r="K45" s="193"/>
      <c r="L45" s="193"/>
    </row>
    <row r="46" spans="2:12" customFormat="1" ht="23.4" customHeight="1" thickBot="1" x14ac:dyDescent="0.35">
      <c r="B46" s="616" t="s">
        <v>433</v>
      </c>
      <c r="C46" s="617" t="e">
        <f>(C40-C41-C42)/(C43+C44)</f>
        <v>#DIV/0!</v>
      </c>
      <c r="D46" s="617" t="e">
        <f>(D40-D41-D42)/(D43+D44)</f>
        <v>#DIV/0!</v>
      </c>
      <c r="E46" s="617" t="e">
        <f>(E40-E41-E42)/(E43+E44)</f>
        <v>#DIV/0!</v>
      </c>
      <c r="F46" s="618" t="e">
        <f>(F40-F41-F42)/(F43+F44)</f>
        <v>#DIV/0!</v>
      </c>
      <c r="G46" s="347"/>
      <c r="H46" s="347"/>
      <c r="I46" s="347"/>
      <c r="J46" s="347"/>
      <c r="K46" s="347"/>
      <c r="L46" s="193"/>
    </row>
    <row r="47" spans="2:12" customFormat="1" ht="43.2" customHeight="1" x14ac:dyDescent="0.3">
      <c r="B47" s="827" t="str">
        <f>IF('Données générales'!D13="ACI","Les ACI doivent respecter un plafond de 30% pour leur taux de commercialisation, hors dérogation. Cf. Circulaire FIE du 28/02/2020","")</f>
        <v>Les ACI doivent respecter un plafond de 30% pour leur taux de commercialisation, hors dérogation. Cf. Circulaire FIE du 28/02/2020</v>
      </c>
      <c r="C47" s="827"/>
      <c r="D47" s="827"/>
      <c r="E47" s="827"/>
      <c r="F47" s="604"/>
      <c r="G47" s="347"/>
      <c r="H47" s="347"/>
      <c r="I47" s="347"/>
      <c r="J47" s="347"/>
      <c r="K47" s="347"/>
      <c r="L47" s="193"/>
    </row>
    <row r="48" spans="2:12" customFormat="1" ht="10.199999999999999" customHeight="1" thickBot="1" x14ac:dyDescent="0.35">
      <c r="B48" s="378"/>
      <c r="C48" s="379"/>
      <c r="D48" s="379"/>
      <c r="E48" s="369"/>
      <c r="F48" s="369"/>
      <c r="G48" s="347"/>
      <c r="H48" s="347"/>
      <c r="I48" s="347"/>
      <c r="J48" s="347"/>
      <c r="K48" s="347"/>
      <c r="L48" s="193"/>
    </row>
    <row r="49" spans="2:12" customFormat="1" ht="23.4" customHeight="1" x14ac:dyDescent="0.3">
      <c r="B49" s="498" t="s">
        <v>434</v>
      </c>
      <c r="C49" s="499">
        <f>C6</f>
        <v>2021</v>
      </c>
      <c r="D49" s="499">
        <f>D6</f>
        <v>2022</v>
      </c>
      <c r="E49" s="499">
        <f>E6</f>
        <v>2023</v>
      </c>
      <c r="F49" s="614" t="str">
        <f>+'DiagFlash Comptes'!F21</f>
        <v>2024 Prévisionnel</v>
      </c>
      <c r="G49" s="347"/>
      <c r="H49" s="502" t="s">
        <v>435</v>
      </c>
      <c r="I49" s="503">
        <f>C49</f>
        <v>2021</v>
      </c>
      <c r="J49" s="503">
        <f t="shared" ref="J49:L49" si="4">D49</f>
        <v>2022</v>
      </c>
      <c r="K49" s="503">
        <f t="shared" si="4"/>
        <v>2023</v>
      </c>
      <c r="L49" s="615" t="str">
        <f t="shared" si="4"/>
        <v>2024 Prévisionnel</v>
      </c>
    </row>
    <row r="50" spans="2:12" customFormat="1" ht="23.4" customHeight="1" x14ac:dyDescent="0.3">
      <c r="B50" s="500" t="str">
        <f>'DiagFlash Comptes'!H23</f>
        <v>Chiffre d'affaires</v>
      </c>
      <c r="C50" s="524" t="e">
        <f>'DiagFlash Comptes'!I23/'DiagFlash Comptes'!I$22</f>
        <v>#DIV/0!</v>
      </c>
      <c r="D50" s="524" t="e">
        <f>'DiagFlash Comptes'!J23/'DiagFlash Comptes'!J$22</f>
        <v>#DIV/0!</v>
      </c>
      <c r="E50" s="524" t="e">
        <f>'DiagFlash Comptes'!K23/'DiagFlash Comptes'!K$22</f>
        <v>#DIV/0!</v>
      </c>
      <c r="F50" s="525" t="e">
        <f>'DiagFlash Comptes'!L23/'DiagFlash Comptes'!L$22</f>
        <v>#DIV/0!</v>
      </c>
      <c r="G50" s="347"/>
      <c r="H50" s="464" t="str">
        <f>'DiagFlash Comptes'!B23</f>
        <v>Achats de matières premières</v>
      </c>
      <c r="I50" s="528" t="e">
        <f>'DiagFlash Comptes'!C23/'DiagFlash Comptes'!C22</f>
        <v>#DIV/0!</v>
      </c>
      <c r="J50" s="528" t="e">
        <f>'DiagFlash Comptes'!D23/'DiagFlash Comptes'!D22</f>
        <v>#DIV/0!</v>
      </c>
      <c r="K50" s="528" t="e">
        <f>'DiagFlash Comptes'!E23/'DiagFlash Comptes'!E22</f>
        <v>#DIV/0!</v>
      </c>
      <c r="L50" s="529" t="e">
        <f>'DiagFlash Comptes'!F23/'DiagFlash Comptes'!F22</f>
        <v>#DIV/0!</v>
      </c>
    </row>
    <row r="51" spans="2:12" customFormat="1" ht="23.4" customHeight="1" x14ac:dyDescent="0.3">
      <c r="B51" s="500" t="str">
        <f>'DiagFlash Comptes'!H25</f>
        <v>Subventions</v>
      </c>
      <c r="C51" s="524" t="e">
        <f>'DiagFlash Comptes'!I25/'DiagFlash Comptes'!I$22</f>
        <v>#DIV/0!</v>
      </c>
      <c r="D51" s="524" t="e">
        <f>'DiagFlash Comptes'!J25/'DiagFlash Comptes'!J$22</f>
        <v>#DIV/0!</v>
      </c>
      <c r="E51" s="524" t="e">
        <f>'DiagFlash Comptes'!K25/'DiagFlash Comptes'!K$22</f>
        <v>#DIV/0!</v>
      </c>
      <c r="F51" s="525" t="e">
        <f>'DiagFlash Comptes'!L25/'DiagFlash Comptes'!L$22</f>
        <v>#DIV/0!</v>
      </c>
      <c r="G51" s="347"/>
      <c r="H51" s="464" t="str">
        <f>'DiagFlash Comptes'!B24</f>
        <v>Autres achats et charges externes</v>
      </c>
      <c r="I51" s="528" t="e">
        <f>'DiagFlash Comptes'!C24/'DiagFlash Comptes'!C22</f>
        <v>#DIV/0!</v>
      </c>
      <c r="J51" s="528" t="e">
        <f>'DiagFlash Comptes'!D24/'DiagFlash Comptes'!D22</f>
        <v>#DIV/0!</v>
      </c>
      <c r="K51" s="528" t="e">
        <f>'DiagFlash Comptes'!E24/'DiagFlash Comptes'!E22</f>
        <v>#DIV/0!</v>
      </c>
      <c r="L51" s="529" t="e">
        <f>'DiagFlash Comptes'!F24/'DiagFlash Comptes'!F22</f>
        <v>#DIV/0!</v>
      </c>
    </row>
    <row r="52" spans="2:12" customFormat="1" ht="23.4" customHeight="1" x14ac:dyDescent="0.3">
      <c r="B52" s="500" t="str">
        <f>'DiagFlash Comptes'!H26</f>
        <v>Aides aux postes IAE</v>
      </c>
      <c r="C52" s="524" t="e">
        <f>'DiagFlash Comptes'!I26/'DiagFlash Comptes'!I$22</f>
        <v>#DIV/0!</v>
      </c>
      <c r="D52" s="524" t="e">
        <f>'DiagFlash Comptes'!J26/'DiagFlash Comptes'!J$22</f>
        <v>#DIV/0!</v>
      </c>
      <c r="E52" s="524" t="e">
        <f>'DiagFlash Comptes'!K26/'DiagFlash Comptes'!K$22</f>
        <v>#DIV/0!</v>
      </c>
      <c r="F52" s="525" t="e">
        <f>'DiagFlash Comptes'!L26/'DiagFlash Comptes'!L$22</f>
        <v>#DIV/0!</v>
      </c>
      <c r="G52" s="347"/>
      <c r="H52" s="464" t="str">
        <f>'DiagFlash Comptes'!B25</f>
        <v>Salaires bruts</v>
      </c>
      <c r="I52" s="528" t="e">
        <f>'DiagFlash Comptes'!C25/'DiagFlash Comptes'!C22</f>
        <v>#DIV/0!</v>
      </c>
      <c r="J52" s="528" t="e">
        <f>'DiagFlash Comptes'!D25/'DiagFlash Comptes'!D22</f>
        <v>#DIV/0!</v>
      </c>
      <c r="K52" s="528" t="e">
        <f>'DiagFlash Comptes'!E25/'DiagFlash Comptes'!E22</f>
        <v>#DIV/0!</v>
      </c>
      <c r="L52" s="529" t="e">
        <f>'DiagFlash Comptes'!F25/'DiagFlash Comptes'!F22</f>
        <v>#DIV/0!</v>
      </c>
    </row>
    <row r="53" spans="2:12" customFormat="1" ht="23.4" customHeight="1" x14ac:dyDescent="0.3">
      <c r="B53" s="500" t="str">
        <f>'DiagFlash Comptes'!H27</f>
        <v>Reprises sur amort. et prov.</v>
      </c>
      <c r="C53" s="524" t="e">
        <f>'DiagFlash Comptes'!I27/'DiagFlash Comptes'!I$22</f>
        <v>#DIV/0!</v>
      </c>
      <c r="D53" s="524" t="e">
        <f>'DiagFlash Comptes'!J27/'DiagFlash Comptes'!J$22</f>
        <v>#DIV/0!</v>
      </c>
      <c r="E53" s="524" t="e">
        <f>'DiagFlash Comptes'!K27/'DiagFlash Comptes'!K$22</f>
        <v>#DIV/0!</v>
      </c>
      <c r="F53" s="525" t="e">
        <f>'DiagFlash Comptes'!L27/'DiagFlash Comptes'!L$22</f>
        <v>#DIV/0!</v>
      </c>
      <c r="G53" s="347"/>
      <c r="H53" s="464" t="str">
        <f>'DiagFlash Comptes'!B27</f>
        <v>Charges sociales</v>
      </c>
      <c r="I53" s="528" t="e">
        <f>'DiagFlash Comptes'!C27/'DiagFlash Comptes'!C22</f>
        <v>#DIV/0!</v>
      </c>
      <c r="J53" s="528" t="e">
        <f>'DiagFlash Comptes'!D27/'DiagFlash Comptes'!D22</f>
        <v>#DIV/0!</v>
      </c>
      <c r="K53" s="528" t="e">
        <f>'DiagFlash Comptes'!E27/'DiagFlash Comptes'!E22</f>
        <v>#DIV/0!</v>
      </c>
      <c r="L53" s="529" t="e">
        <f>'DiagFlash Comptes'!F27/'DiagFlash Comptes'!F22</f>
        <v>#DIV/0!</v>
      </c>
    </row>
    <row r="54" spans="2:12" customFormat="1" ht="23.4" customHeight="1" thickBot="1" x14ac:dyDescent="0.35">
      <c r="B54" s="501" t="str">
        <f>'DiagFlash Comptes'!H28</f>
        <v>Autres produits d'exploitation</v>
      </c>
      <c r="C54" s="526" t="e">
        <f>'DiagFlash Comptes'!I28/'DiagFlash Comptes'!I$22</f>
        <v>#DIV/0!</v>
      </c>
      <c r="D54" s="526" t="e">
        <f>'DiagFlash Comptes'!J28/'DiagFlash Comptes'!J$22</f>
        <v>#DIV/0!</v>
      </c>
      <c r="E54" s="526" t="e">
        <f>'DiagFlash Comptes'!K28/'DiagFlash Comptes'!K$22</f>
        <v>#DIV/0!</v>
      </c>
      <c r="F54" s="527" t="e">
        <f>'DiagFlash Comptes'!L28/'DiagFlash Comptes'!L$22</f>
        <v>#DIV/0!</v>
      </c>
      <c r="G54" s="347"/>
      <c r="H54" s="464" t="str">
        <f>'DiagFlash Comptes'!B29</f>
        <v>Dotations aux amortissements et prov.</v>
      </c>
      <c r="I54" s="528" t="e">
        <f>'DiagFlash Comptes'!C29/'DiagFlash Comptes'!C22</f>
        <v>#DIV/0!</v>
      </c>
      <c r="J54" s="528" t="e">
        <f>'DiagFlash Comptes'!D29/'DiagFlash Comptes'!D22</f>
        <v>#DIV/0!</v>
      </c>
      <c r="K54" s="528" t="e">
        <f>'DiagFlash Comptes'!E29/'DiagFlash Comptes'!E22</f>
        <v>#DIV/0!</v>
      </c>
      <c r="L54" s="529" t="e">
        <f>'DiagFlash Comptes'!F29/'DiagFlash Comptes'!F22</f>
        <v>#DIV/0!</v>
      </c>
    </row>
    <row r="55" spans="2:12" customFormat="1" ht="23.4" customHeight="1" x14ac:dyDescent="0.3">
      <c r="B55" s="378"/>
      <c r="C55" s="379"/>
      <c r="D55" s="379"/>
      <c r="E55" s="369"/>
      <c r="F55" s="369"/>
      <c r="G55" s="347"/>
      <c r="H55" s="464" t="str">
        <f>'DiagFlash Comptes'!B30</f>
        <v>Impôts, taxes et vers. Assimilés</v>
      </c>
      <c r="I55" s="528" t="e">
        <f>'DiagFlash Comptes'!C30/'DiagFlash Comptes'!C22</f>
        <v>#DIV/0!</v>
      </c>
      <c r="J55" s="528" t="e">
        <f>'DiagFlash Comptes'!D30/'DiagFlash Comptes'!D22</f>
        <v>#DIV/0!</v>
      </c>
      <c r="K55" s="528" t="e">
        <f>'DiagFlash Comptes'!E30/'DiagFlash Comptes'!E22</f>
        <v>#DIV/0!</v>
      </c>
      <c r="L55" s="529" t="e">
        <f>'DiagFlash Comptes'!F30/'DiagFlash Comptes'!F22</f>
        <v>#DIV/0!</v>
      </c>
    </row>
    <row r="56" spans="2:12" customFormat="1" ht="23.4" customHeight="1" thickBot="1" x14ac:dyDescent="0.35">
      <c r="B56" s="378"/>
      <c r="C56" s="379"/>
      <c r="D56" s="379"/>
      <c r="E56" s="369"/>
      <c r="F56" s="369"/>
      <c r="G56" s="347"/>
      <c r="H56" s="465" t="str">
        <f>'DiagFlash Comptes'!B31</f>
        <v>Autres charges d'exploitation</v>
      </c>
      <c r="I56" s="530" t="e">
        <f>'DiagFlash Comptes'!C31/'DiagFlash Comptes'!C22</f>
        <v>#DIV/0!</v>
      </c>
      <c r="J56" s="530" t="e">
        <f>'DiagFlash Comptes'!D31/'DiagFlash Comptes'!D22</f>
        <v>#DIV/0!</v>
      </c>
      <c r="K56" s="530" t="e">
        <f>'DiagFlash Comptes'!E31/'DiagFlash Comptes'!E22</f>
        <v>#DIV/0!</v>
      </c>
      <c r="L56" s="531" t="e">
        <f>'DiagFlash Comptes'!F31/'DiagFlash Comptes'!F22</f>
        <v>#DIV/0!</v>
      </c>
    </row>
    <row r="57" spans="2:12" customFormat="1" ht="23.4" customHeight="1" x14ac:dyDescent="0.3">
      <c r="B57" s="378"/>
      <c r="C57" s="379"/>
      <c r="D57" s="379"/>
      <c r="E57" s="369"/>
      <c r="F57" s="369"/>
      <c r="G57" s="347"/>
      <c r="H57" s="347"/>
      <c r="I57" s="347"/>
      <c r="J57" s="347"/>
      <c r="K57" s="347"/>
      <c r="L57" s="193"/>
    </row>
    <row r="58" spans="2:12" customFormat="1" ht="23.4" customHeight="1" x14ac:dyDescent="0.3">
      <c r="B58" s="378"/>
      <c r="C58" s="379"/>
      <c r="D58" s="379"/>
      <c r="E58" s="369"/>
      <c r="F58" s="369"/>
      <c r="G58" s="347"/>
      <c r="H58" s="347"/>
      <c r="I58" s="347"/>
      <c r="J58" s="347"/>
      <c r="K58" s="347"/>
      <c r="L58" s="193"/>
    </row>
    <row r="59" spans="2:12" customFormat="1" ht="23.4" customHeight="1" x14ac:dyDescent="0.3">
      <c r="B59" s="378"/>
      <c r="C59" s="379"/>
      <c r="D59" s="379"/>
      <c r="E59" s="369"/>
      <c r="F59" s="369"/>
      <c r="G59" s="347"/>
      <c r="H59" s="347"/>
      <c r="I59" s="347"/>
      <c r="J59" s="347"/>
      <c r="K59" s="347"/>
      <c r="L59" s="193"/>
    </row>
    <row r="60" spans="2:12" customFormat="1" ht="23.4" customHeight="1" x14ac:dyDescent="0.3">
      <c r="B60" s="347"/>
      <c r="C60" s="379"/>
      <c r="D60" s="379"/>
      <c r="E60" s="369"/>
      <c r="F60" s="369"/>
      <c r="G60" s="347"/>
      <c r="H60" s="347"/>
      <c r="I60" s="347"/>
      <c r="J60" s="347"/>
      <c r="K60" s="347"/>
      <c r="L60" s="193"/>
    </row>
    <row r="61" spans="2:12" ht="21" x14ac:dyDescent="0.3">
      <c r="B61" s="381"/>
      <c r="C61" s="347"/>
      <c r="D61" s="347"/>
      <c r="E61" s="347"/>
      <c r="F61" s="347"/>
      <c r="H61" s="364"/>
    </row>
    <row r="62" spans="2:12" ht="16.95" customHeight="1" x14ac:dyDescent="0.3">
      <c r="C62" s="381"/>
      <c r="D62" s="381"/>
      <c r="E62" s="381"/>
      <c r="F62" s="381"/>
      <c r="G62" s="381"/>
    </row>
    <row r="63" spans="2:12" ht="15.6" customHeight="1" x14ac:dyDescent="0.3">
      <c r="I63" s="364"/>
      <c r="J63" s="364"/>
      <c r="K63" s="365"/>
    </row>
    <row r="64" spans="2:12" ht="25.2" customHeight="1" x14ac:dyDescent="0.3">
      <c r="L64" s="365"/>
    </row>
    <row r="65" spans="2:12" ht="15.6" customHeight="1" x14ac:dyDescent="0.3"/>
    <row r="66" spans="2:12" ht="37.200000000000003" customHeight="1" x14ac:dyDescent="0.3"/>
    <row r="67" spans="2:12" ht="15.6" customHeight="1" x14ac:dyDescent="0.3"/>
    <row r="68" spans="2:12" ht="15.6" customHeight="1" thickBot="1" x14ac:dyDescent="0.35"/>
    <row r="69" spans="2:12" ht="32.1" customHeight="1" x14ac:dyDescent="0.3">
      <c r="B69" s="824" t="s">
        <v>436</v>
      </c>
      <c r="C69" s="825"/>
      <c r="D69" s="825"/>
      <c r="E69" s="825"/>
      <c r="F69" s="825"/>
      <c r="G69" s="825"/>
      <c r="H69" s="825"/>
      <c r="I69" s="825"/>
      <c r="J69" s="825"/>
      <c r="K69" s="825"/>
      <c r="L69" s="826"/>
    </row>
    <row r="70" spans="2:12" ht="32.1" customHeight="1" x14ac:dyDescent="0.3">
      <c r="B70" s="815"/>
      <c r="C70" s="816"/>
      <c r="D70" s="816"/>
      <c r="E70" s="816"/>
      <c r="F70" s="816"/>
      <c r="G70" s="816"/>
      <c r="H70" s="816"/>
      <c r="I70" s="816"/>
      <c r="J70" s="816"/>
      <c r="K70" s="816"/>
      <c r="L70" s="817"/>
    </row>
    <row r="71" spans="2:12" ht="32.1" customHeight="1" x14ac:dyDescent="0.3">
      <c r="B71" s="818"/>
      <c r="C71" s="819"/>
      <c r="D71" s="819"/>
      <c r="E71" s="819"/>
      <c r="F71" s="819"/>
      <c r="G71" s="819"/>
      <c r="H71" s="819"/>
      <c r="I71" s="819"/>
      <c r="J71" s="819"/>
      <c r="K71" s="819"/>
      <c r="L71" s="820"/>
    </row>
    <row r="72" spans="2:12" ht="25.5" customHeight="1" x14ac:dyDescent="0.3">
      <c r="B72" s="818"/>
      <c r="C72" s="819"/>
      <c r="D72" s="819"/>
      <c r="E72" s="819"/>
      <c r="F72" s="819"/>
      <c r="G72" s="819"/>
      <c r="H72" s="819"/>
      <c r="I72" s="819"/>
      <c r="J72" s="819"/>
      <c r="K72" s="819"/>
      <c r="L72" s="820"/>
    </row>
    <row r="73" spans="2:12" ht="24" customHeight="1" x14ac:dyDescent="0.3">
      <c r="B73" s="818"/>
      <c r="C73" s="819"/>
      <c r="D73" s="819"/>
      <c r="E73" s="819"/>
      <c r="F73" s="819"/>
      <c r="G73" s="819"/>
      <c r="H73" s="819"/>
      <c r="I73" s="819"/>
      <c r="J73" s="819"/>
      <c r="K73" s="819"/>
      <c r="L73" s="820"/>
    </row>
    <row r="74" spans="2:12" x14ac:dyDescent="0.3">
      <c r="B74" s="818"/>
      <c r="C74" s="819"/>
      <c r="D74" s="819"/>
      <c r="E74" s="819"/>
      <c r="F74" s="819"/>
      <c r="G74" s="819"/>
      <c r="H74" s="819"/>
      <c r="I74" s="819"/>
      <c r="J74" s="819"/>
      <c r="K74" s="819"/>
      <c r="L74" s="820"/>
    </row>
    <row r="75" spans="2:12" x14ac:dyDescent="0.3">
      <c r="B75" s="818"/>
      <c r="C75" s="819"/>
      <c r="D75" s="819"/>
      <c r="E75" s="819"/>
      <c r="F75" s="819"/>
      <c r="G75" s="819"/>
      <c r="H75" s="819"/>
      <c r="I75" s="819"/>
      <c r="J75" s="819"/>
      <c r="K75" s="819"/>
      <c r="L75" s="820"/>
    </row>
    <row r="76" spans="2:12" ht="15" thickBot="1" x14ac:dyDescent="0.35">
      <c r="B76" s="821"/>
      <c r="C76" s="822"/>
      <c r="D76" s="822"/>
      <c r="E76" s="822"/>
      <c r="F76" s="822"/>
      <c r="G76" s="822"/>
      <c r="H76" s="822"/>
      <c r="I76" s="822"/>
      <c r="J76" s="822"/>
      <c r="K76" s="822"/>
      <c r="L76" s="823"/>
    </row>
    <row r="79" spans="2:12" ht="15.6" x14ac:dyDescent="0.3">
      <c r="C79" s="768" t="s">
        <v>437</v>
      </c>
      <c r="D79" s="768"/>
      <c r="E79" s="768"/>
      <c r="F79" s="768"/>
      <c r="G79" s="768"/>
      <c r="H79" s="768"/>
      <c r="I79" s="587"/>
    </row>
    <row r="80" spans="2:12" ht="15.6" x14ac:dyDescent="0.3">
      <c r="C80" s="575"/>
      <c r="D80" s="577"/>
      <c r="E80" s="576"/>
      <c r="F80" s="576"/>
      <c r="G80" s="578"/>
      <c r="H80" s="578"/>
      <c r="I80" s="587"/>
    </row>
    <row r="81" spans="3:9" ht="15.6" x14ac:dyDescent="0.3">
      <c r="C81" s="575"/>
      <c r="D81" s="577"/>
      <c r="E81" s="579" t="s">
        <v>398</v>
      </c>
      <c r="F81" s="579"/>
      <c r="G81" s="580"/>
      <c r="H81" s="580"/>
      <c r="I81" s="587"/>
    </row>
    <row r="82" spans="3:9" ht="15.6" x14ac:dyDescent="0.3">
      <c r="C82" s="575"/>
      <c r="D82" s="741" t="s">
        <v>378</v>
      </c>
      <c r="E82" s="742"/>
      <c r="F82" s="742"/>
      <c r="G82" s="742"/>
      <c r="H82" s="742"/>
      <c r="I82" s="587"/>
    </row>
    <row r="83" spans="3:9" ht="15.6" x14ac:dyDescent="0.3">
      <c r="C83" s="575"/>
      <c r="D83" s="741" t="s">
        <v>379</v>
      </c>
      <c r="E83" s="741"/>
      <c r="F83" s="741"/>
      <c r="G83" s="741"/>
      <c r="H83" s="741"/>
      <c r="I83" s="587"/>
    </row>
  </sheetData>
  <sheetProtection algorithmName="SHA-512" hashValue="lEN/I9QxNyV3tIt6wMRkBpqutXvXfojswjwJvUnf79uupfbuFoMHhC5hlC/mqz7zDp3r1NBMPQ7HsnEXhI4EPQ==" saltValue="2BK7luLGzON2iYG2fFt0Hw==" spinCount="100000" sheet="1" objects="1" scenarios="1"/>
  <mergeCells count="21">
    <mergeCell ref="C79:H79"/>
    <mergeCell ref="D82:H82"/>
    <mergeCell ref="D83:H83"/>
    <mergeCell ref="B32:D32"/>
    <mergeCell ref="B31:D31"/>
    <mergeCell ref="B70:L76"/>
    <mergeCell ref="B69:L69"/>
    <mergeCell ref="B47:E47"/>
    <mergeCell ref="B2:L2"/>
    <mergeCell ref="B11:E11"/>
    <mergeCell ref="B12:D12"/>
    <mergeCell ref="B4:L4"/>
    <mergeCell ref="B30:D30"/>
    <mergeCell ref="B13:D13"/>
    <mergeCell ref="B14:D14"/>
    <mergeCell ref="B15:D15"/>
    <mergeCell ref="B19:E19"/>
    <mergeCell ref="B27:L27"/>
    <mergeCell ref="B16:D16"/>
    <mergeCell ref="B17:D17"/>
    <mergeCell ref="B29:D29"/>
  </mergeCells>
  <conditionalFormatting sqref="A1:XFD3 A4:B4 M4:XFD4 A5:XFD15 A16:B17 E16:XFD17 A18:M18 O18:XFD18 A19:B19 G19:XFD19 H19:K26 A20:G26 L20:XFD26 A27:B27 M27:XFD27 A28:G28 L28:XFD68 A29:B29 E29:G29 A30:G33 H30:K68 A34:A35 G34:G35 B35:F36 A36:G46 A47:B47 G47 A48:G48 A49 C49:H49 A50:G50 C51:G68 B51:B70 A51:A1048576 M69:XFD1048576 B77:L78 B79:B83 I79:L83 B84:L1048576">
    <cfRule type="cellIs" dxfId="1" priority="2" operator="lessThan">
      <formula>0</formula>
    </cfRule>
  </conditionalFormatting>
  <conditionalFormatting sqref="I19:K25">
    <cfRule type="containsText" dxfId="0" priority="1" operator="containsText" text="Alerte">
      <formula>NOT(ISERROR(SEARCH("Alerte",I19)))</formula>
    </cfRule>
  </conditionalFormatting>
  <hyperlinks>
    <hyperlink ref="D82" r:id="rId1" xr:uid="{4DB8DE75-87BD-4BFA-8FFB-2E99448E3AB6}"/>
    <hyperlink ref="D83" r:id="rId2" xr:uid="{359B7E0B-44FF-4A52-B0AE-6286622B474C}"/>
  </hyperlinks>
  <pageMargins left="0.31496062992125984" right="0.31496062992125984" top="0.74803149606299213" bottom="0.74803149606299213" header="0.31496062992125984" footer="0.31496062992125984"/>
  <pageSetup paperSize="9" scale="58" orientation="portrait" r:id="rId3"/>
  <drawing r:id="rId4"/>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80CC-89F0-42CC-9E91-E1907E9BEB03}">
  <sheetPr>
    <tabColor rgb="FFD11464"/>
  </sheetPr>
  <dimension ref="A1:AS53"/>
  <sheetViews>
    <sheetView tabSelected="1" topLeftCell="A13" zoomScaleNormal="100" workbookViewId="0">
      <selection activeCell="C9" sqref="C9"/>
    </sheetView>
  </sheetViews>
  <sheetFormatPr baseColWidth="10" defaultColWidth="8.88671875" defaultRowHeight="14.4" x14ac:dyDescent="0.3"/>
  <cols>
    <col min="1" max="1" width="8.88671875" style="355"/>
    <col min="2" max="2" width="65" style="356" bestFit="1" customWidth="1"/>
    <col min="3" max="3" width="125.5546875" style="356" customWidth="1"/>
    <col min="4" max="45" width="8.88671875" style="355"/>
    <col min="46" max="16384" width="8.88671875" style="356"/>
  </cols>
  <sheetData>
    <row r="1" spans="2:4" s="355" customFormat="1" x14ac:dyDescent="0.3"/>
    <row r="2" spans="2:4" s="355" customFormat="1" x14ac:dyDescent="0.3"/>
    <row r="3" spans="2:4" ht="14.4" customHeight="1" x14ac:dyDescent="0.3">
      <c r="B3" s="828" t="s">
        <v>438</v>
      </c>
      <c r="C3" s="829"/>
      <c r="D3" s="358"/>
    </row>
    <row r="4" spans="2:4" ht="15" customHeight="1" thickBot="1" x14ac:dyDescent="0.35">
      <c r="B4" s="830"/>
      <c r="C4" s="831"/>
      <c r="D4" s="358"/>
    </row>
    <row r="5" spans="2:4" s="355" customFormat="1" x14ac:dyDescent="0.3">
      <c r="B5" s="357"/>
      <c r="C5" s="357"/>
    </row>
    <row r="6" spans="2:4" s="355" customFormat="1" ht="22.2" customHeight="1" x14ac:dyDescent="0.4">
      <c r="B6" s="832" t="s">
        <v>439</v>
      </c>
      <c r="C6" s="833"/>
    </row>
    <row r="7" spans="2:4" s="355" customFormat="1" ht="57.6" x14ac:dyDescent="0.3">
      <c r="B7" s="360" t="s">
        <v>440</v>
      </c>
      <c r="C7" s="723" t="s">
        <v>441</v>
      </c>
      <c r="D7" s="358"/>
    </row>
    <row r="8" spans="2:4" s="355" customFormat="1" ht="57.6" x14ac:dyDescent="0.3">
      <c r="B8" s="360" t="s">
        <v>442</v>
      </c>
      <c r="C8" s="724" t="s">
        <v>443</v>
      </c>
    </row>
    <row r="9" spans="2:4" s="355" customFormat="1" ht="68.400000000000006" customHeight="1" x14ac:dyDescent="0.3">
      <c r="B9" s="360" t="s">
        <v>404</v>
      </c>
      <c r="C9" s="723" t="s">
        <v>444</v>
      </c>
      <c r="D9" s="358"/>
    </row>
    <row r="10" spans="2:4" s="355" customFormat="1" ht="49.2" customHeight="1" x14ac:dyDescent="0.3">
      <c r="B10" s="360" t="s">
        <v>445</v>
      </c>
      <c r="C10" s="725" t="s">
        <v>446</v>
      </c>
    </row>
    <row r="11" spans="2:4" s="355" customFormat="1" ht="57.6" x14ac:dyDescent="0.3">
      <c r="B11" s="360" t="s">
        <v>447</v>
      </c>
      <c r="C11" s="725" t="s">
        <v>448</v>
      </c>
    </row>
    <row r="12" spans="2:4" s="355" customFormat="1" ht="64.2" customHeight="1" x14ac:dyDescent="0.3">
      <c r="B12" s="360" t="s">
        <v>449</v>
      </c>
      <c r="C12" s="726" t="s">
        <v>450</v>
      </c>
    </row>
    <row r="13" spans="2:4" s="355" customFormat="1" ht="57.6" x14ac:dyDescent="0.3">
      <c r="B13" s="360" t="s">
        <v>451</v>
      </c>
      <c r="C13" s="726" t="s">
        <v>452</v>
      </c>
    </row>
    <row r="14" spans="2:4" s="355" customFormat="1" ht="54" customHeight="1" x14ac:dyDescent="0.3">
      <c r="B14" s="360" t="s">
        <v>453</v>
      </c>
      <c r="C14" s="726" t="s">
        <v>454</v>
      </c>
    </row>
    <row r="15" spans="2:4" s="355" customFormat="1" ht="73.95" customHeight="1" x14ac:dyDescent="0.3">
      <c r="B15" s="360" t="s">
        <v>455</v>
      </c>
      <c r="C15" s="726" t="s">
        <v>456</v>
      </c>
    </row>
    <row r="16" spans="2:4" s="355" customFormat="1" ht="52.95" customHeight="1" x14ac:dyDescent="0.3">
      <c r="B16" s="360" t="s">
        <v>457</v>
      </c>
      <c r="C16" s="726" t="s">
        <v>458</v>
      </c>
    </row>
    <row r="17" spans="1:4" s="355" customFormat="1" ht="21" x14ac:dyDescent="0.4">
      <c r="A17" s="359"/>
      <c r="B17" s="834" t="s">
        <v>459</v>
      </c>
      <c r="C17" s="835"/>
    </row>
    <row r="18" spans="1:4" ht="72" x14ac:dyDescent="0.3">
      <c r="B18" s="360" t="s">
        <v>460</v>
      </c>
      <c r="C18" s="723" t="s">
        <v>461</v>
      </c>
      <c r="D18" s="358"/>
    </row>
    <row r="19" spans="1:4" s="355" customFormat="1" ht="28.8" x14ac:dyDescent="0.3">
      <c r="B19" s="360" t="s">
        <v>462</v>
      </c>
      <c r="C19" s="727" t="s">
        <v>463</v>
      </c>
    </row>
    <row r="20" spans="1:4" s="355" customFormat="1" ht="43.2" x14ac:dyDescent="0.3">
      <c r="B20" s="360" t="s">
        <v>464</v>
      </c>
      <c r="C20" s="725" t="s">
        <v>465</v>
      </c>
    </row>
    <row r="21" spans="1:4" s="355" customFormat="1" ht="43.8" thickBot="1" x14ac:dyDescent="0.35">
      <c r="B21" s="361" t="s">
        <v>466</v>
      </c>
      <c r="C21" s="728" t="s">
        <v>467</v>
      </c>
    </row>
    <row r="22" spans="1:4" s="355" customFormat="1" x14ac:dyDescent="0.3"/>
    <row r="23" spans="1:4" s="355" customFormat="1" x14ac:dyDescent="0.3"/>
    <row r="24" spans="1:4" s="355" customFormat="1" x14ac:dyDescent="0.3"/>
    <row r="25" spans="1:4" s="355" customFormat="1" x14ac:dyDescent="0.3"/>
    <row r="26" spans="1:4" s="355" customFormat="1" x14ac:dyDescent="0.3"/>
    <row r="27" spans="1:4" s="355" customFormat="1" x14ac:dyDescent="0.3"/>
    <row r="28" spans="1:4" s="355" customFormat="1" x14ac:dyDescent="0.3"/>
    <row r="29" spans="1:4" s="355" customFormat="1" x14ac:dyDescent="0.3"/>
    <row r="30" spans="1:4" s="355" customFormat="1" x14ac:dyDescent="0.3"/>
    <row r="31" spans="1:4" s="355" customFormat="1" x14ac:dyDescent="0.3"/>
    <row r="32" spans="1:4" s="355" customFormat="1" x14ac:dyDescent="0.3"/>
    <row r="33" s="355" customFormat="1" x14ac:dyDescent="0.3"/>
    <row r="34" s="355" customFormat="1" x14ac:dyDescent="0.3"/>
    <row r="35" s="355" customFormat="1" x14ac:dyDescent="0.3"/>
    <row r="36" s="355" customFormat="1" x14ac:dyDescent="0.3"/>
    <row r="37" s="355" customFormat="1" x14ac:dyDescent="0.3"/>
    <row r="38" s="355" customFormat="1" x14ac:dyDescent="0.3"/>
    <row r="39" s="355" customFormat="1" x14ac:dyDescent="0.3"/>
    <row r="40" s="355" customFormat="1" x14ac:dyDescent="0.3"/>
    <row r="41" s="355" customFormat="1" x14ac:dyDescent="0.3"/>
    <row r="42" s="355" customFormat="1" x14ac:dyDescent="0.3"/>
    <row r="43" s="355" customFormat="1" x14ac:dyDescent="0.3"/>
    <row r="44" s="355" customFormat="1" x14ac:dyDescent="0.3"/>
    <row r="45" s="355" customFormat="1" x14ac:dyDescent="0.3"/>
    <row r="46" s="355" customFormat="1" x14ac:dyDescent="0.3"/>
    <row r="47" s="355" customFormat="1" x14ac:dyDescent="0.3"/>
    <row r="48" s="355" customFormat="1" x14ac:dyDescent="0.3"/>
    <row r="49" spans="2:2" s="355" customFormat="1" x14ac:dyDescent="0.3"/>
    <row r="50" spans="2:2" s="355" customFormat="1" x14ac:dyDescent="0.3"/>
    <row r="51" spans="2:2" s="355" customFormat="1" x14ac:dyDescent="0.3"/>
    <row r="52" spans="2:2" s="355" customFormat="1" x14ac:dyDescent="0.3"/>
    <row r="53" spans="2:2" x14ac:dyDescent="0.3">
      <c r="B53" s="355"/>
    </row>
  </sheetData>
  <sheetProtection algorithmName="SHA-512" hashValue="uR/j7dM0fIh9DApJY78SFh0oJB3aSKT03VHir9J+lDk7QdhOZLkH1LDniTwPoxUye0PvYwjX1AxJOaW2f1qKEw==" saltValue="cnT3KWNxXoZ7JNvHrbgGVQ==" spinCount="100000" sheet="1" objects="1" scenarios="1"/>
  <mergeCells count="3">
    <mergeCell ref="B3:C4"/>
    <mergeCell ref="B6:C6"/>
    <mergeCell ref="B17:C17"/>
  </mergeCells>
  <pageMargins left="0.7" right="0.7" top="0.75" bottom="0.75" header="0.3" footer="0.3"/>
  <pageSetup paperSize="9" scale="50" orientation="portrait" r:id="rId1"/>
  <rowBreaks count="1" manualBreakCount="1">
    <brk id="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C7EC0-B1FD-4954-B01D-5F457614ABBE}">
  <dimension ref="B3:H11"/>
  <sheetViews>
    <sheetView workbookViewId="0">
      <selection activeCell="C30" sqref="C30"/>
    </sheetView>
  </sheetViews>
  <sheetFormatPr baseColWidth="10" defaultColWidth="11.44140625" defaultRowHeight="13.2" x14ac:dyDescent="0.25"/>
  <cols>
    <col min="2" max="2" width="13.6640625" customWidth="1"/>
  </cols>
  <sheetData>
    <row r="3" spans="2:8" x14ac:dyDescent="0.25">
      <c r="B3" t="s">
        <v>468</v>
      </c>
    </row>
    <row r="4" spans="2:8" x14ac:dyDescent="0.25">
      <c r="B4" t="s">
        <v>469</v>
      </c>
    </row>
    <row r="7" spans="2:8" ht="14.4" x14ac:dyDescent="0.3">
      <c r="B7" s="334" t="s">
        <v>131</v>
      </c>
      <c r="C7" s="334">
        <v>1</v>
      </c>
      <c r="D7" s="334" t="s">
        <v>132</v>
      </c>
      <c r="E7" s="334"/>
      <c r="F7" s="334"/>
      <c r="G7" s="334"/>
      <c r="H7" s="334"/>
    </row>
    <row r="8" spans="2:8" ht="14.4" x14ac:dyDescent="0.3">
      <c r="B8" s="334" t="s">
        <v>133</v>
      </c>
      <c r="C8" s="334">
        <v>2</v>
      </c>
      <c r="D8" s="334" t="s">
        <v>134</v>
      </c>
      <c r="E8" s="334"/>
      <c r="F8" s="334"/>
      <c r="G8" s="334"/>
      <c r="H8" s="334"/>
    </row>
    <row r="9" spans="2:8" ht="14.4" x14ac:dyDescent="0.3">
      <c r="B9" s="334" t="s">
        <v>135</v>
      </c>
      <c r="C9" s="334">
        <v>3</v>
      </c>
      <c r="D9" s="334" t="s">
        <v>136</v>
      </c>
      <c r="E9" s="334"/>
      <c r="F9" s="334"/>
      <c r="G9" s="334"/>
      <c r="H9" s="334"/>
    </row>
    <row r="10" spans="2:8" ht="14.4" x14ac:dyDescent="0.3">
      <c r="B10" s="334" t="s">
        <v>137</v>
      </c>
      <c r="C10" s="334">
        <v>4</v>
      </c>
      <c r="D10" s="334" t="s">
        <v>138</v>
      </c>
      <c r="E10" s="334"/>
      <c r="F10" s="334"/>
      <c r="G10" s="334"/>
      <c r="H10" s="334"/>
    </row>
    <row r="11" spans="2:8" ht="14.4" x14ac:dyDescent="0.3">
      <c r="B11" s="334" t="s">
        <v>139</v>
      </c>
      <c r="C11" s="334"/>
      <c r="D11" s="334"/>
      <c r="E11" s="334"/>
      <c r="F11" s="334"/>
      <c r="G11" s="334"/>
      <c r="H11" s="3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89447-51D0-45F9-9D16-5BD70AC66607}">
  <dimension ref="B6:H11"/>
  <sheetViews>
    <sheetView workbookViewId="0">
      <selection activeCell="D34" sqref="D34"/>
    </sheetView>
  </sheetViews>
  <sheetFormatPr baseColWidth="10" defaultColWidth="11.44140625" defaultRowHeight="13.2" x14ac:dyDescent="0.25"/>
  <cols>
    <col min="2" max="2" width="22.6640625" customWidth="1"/>
    <col min="4" max="4" width="49.109375" customWidth="1"/>
    <col min="8" max="8" width="22.6640625" customWidth="1"/>
  </cols>
  <sheetData>
    <row r="6" spans="2:8" ht="14.4" x14ac:dyDescent="0.3">
      <c r="B6" s="192" t="s">
        <v>129</v>
      </c>
      <c r="D6" s="192" t="s">
        <v>130</v>
      </c>
      <c r="E6" s="192"/>
      <c r="F6" s="192"/>
      <c r="G6" s="192"/>
      <c r="H6" s="192"/>
    </row>
    <row r="7" spans="2:8" ht="14.4" x14ac:dyDescent="0.3">
      <c r="B7" s="192" t="s">
        <v>131</v>
      </c>
      <c r="D7" s="192" t="s">
        <v>132</v>
      </c>
      <c r="E7" s="192"/>
      <c r="F7" s="192"/>
      <c r="G7" s="192"/>
      <c r="H7" s="192"/>
    </row>
    <row r="8" spans="2:8" ht="14.4" x14ac:dyDescent="0.3">
      <c r="B8" s="192" t="s">
        <v>133</v>
      </c>
      <c r="D8" s="192" t="s">
        <v>134</v>
      </c>
      <c r="E8" s="192"/>
      <c r="F8" s="192"/>
      <c r="G8" s="192"/>
      <c r="H8" s="192"/>
    </row>
    <row r="9" spans="2:8" ht="14.4" x14ac:dyDescent="0.3">
      <c r="B9" s="192" t="s">
        <v>135</v>
      </c>
      <c r="D9" s="192" t="s">
        <v>136</v>
      </c>
      <c r="E9" s="192"/>
      <c r="F9" s="192"/>
      <c r="G9" s="192"/>
      <c r="H9" s="192"/>
    </row>
    <row r="10" spans="2:8" ht="14.4" x14ac:dyDescent="0.3">
      <c r="B10" s="192" t="s">
        <v>137</v>
      </c>
      <c r="D10" s="192" t="s">
        <v>138</v>
      </c>
      <c r="E10" s="192"/>
      <c r="F10" s="192"/>
      <c r="G10" s="192"/>
      <c r="H10" s="192"/>
    </row>
    <row r="11" spans="2:8" ht="14.4" x14ac:dyDescent="0.3">
      <c r="B11" s="192"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1B498"/>
  </sheetPr>
  <dimension ref="A2:X85"/>
  <sheetViews>
    <sheetView showGridLines="0" topLeftCell="A17" zoomScaleNormal="100" workbookViewId="0">
      <selection activeCell="A30" sqref="A30"/>
    </sheetView>
  </sheetViews>
  <sheetFormatPr baseColWidth="10" defaultColWidth="10.6640625" defaultRowHeight="14.4" x14ac:dyDescent="0.3"/>
  <cols>
    <col min="1" max="1" width="8.44140625" style="1" customWidth="1"/>
    <col min="2" max="2" width="39.33203125" style="1" customWidth="1"/>
    <col min="3" max="3" width="9.6640625" style="1" customWidth="1"/>
    <col min="4" max="4" width="22.109375" style="1" customWidth="1"/>
    <col min="5" max="5" width="20.6640625" style="1" customWidth="1"/>
    <col min="6" max="6" width="16.44140625" style="1" customWidth="1"/>
    <col min="7" max="7" width="21.88671875" style="1" customWidth="1"/>
    <col min="8" max="8" width="21.33203125" style="1" customWidth="1"/>
    <col min="9" max="9" width="15.109375" style="1" customWidth="1"/>
    <col min="10" max="10" width="22.6640625" style="1" customWidth="1"/>
    <col min="11" max="11" width="10.6640625" style="1"/>
    <col min="12" max="12" width="15.6640625" style="1" customWidth="1"/>
    <col min="13" max="13" width="23.6640625" style="1" customWidth="1"/>
    <col min="14" max="14" width="10.6640625" style="1"/>
    <col min="15" max="15" width="17.6640625" style="1" customWidth="1"/>
    <col min="16" max="16" width="20.6640625" style="1" customWidth="1"/>
    <col min="17" max="17" width="10.6640625" style="1"/>
    <col min="18" max="18" width="21.5546875" style="1" customWidth="1"/>
    <col min="19" max="19" width="22.33203125" style="1" customWidth="1"/>
    <col min="20" max="20" width="12.109375" style="1" customWidth="1"/>
    <col min="21" max="21" width="21.33203125" style="1" customWidth="1"/>
    <col min="22" max="22" width="22" style="1" customWidth="1"/>
    <col min="23" max="23" width="10.6640625" style="1"/>
    <col min="24" max="24" width="20.6640625" style="1" customWidth="1"/>
    <col min="25" max="16384" width="10.6640625" style="1"/>
  </cols>
  <sheetData>
    <row r="2" spans="1:13" x14ac:dyDescent="0.3">
      <c r="B2" s="744" t="s">
        <v>140</v>
      </c>
      <c r="C2" s="744"/>
      <c r="D2" s="744"/>
      <c r="E2" s="744"/>
    </row>
    <row r="3" spans="1:13" ht="15.6" x14ac:dyDescent="0.3">
      <c r="B3" s="744"/>
      <c r="C3" s="744"/>
      <c r="D3" s="744"/>
      <c r="E3" s="744"/>
      <c r="F3" s="402"/>
    </row>
    <row r="4" spans="1:13" ht="15.6" x14ac:dyDescent="0.3">
      <c r="B4" s="588"/>
      <c r="C4" s="588" t="s">
        <v>141</v>
      </c>
      <c r="D4" s="588"/>
      <c r="E4" s="588"/>
      <c r="F4" s="402"/>
    </row>
    <row r="5" spans="1:13" ht="46.95" customHeight="1" x14ac:dyDescent="0.3">
      <c r="A5" s="176"/>
      <c r="B5" s="745" t="s">
        <v>142</v>
      </c>
      <c r="C5" s="746"/>
      <c r="D5" s="746"/>
      <c r="E5" s="746"/>
      <c r="F5" s="402"/>
    </row>
    <row r="6" spans="1:13" x14ac:dyDescent="0.3">
      <c r="A6" s="176"/>
      <c r="B6" s="176"/>
      <c r="C6" s="176"/>
      <c r="D6" s="177"/>
    </row>
    <row r="7" spans="1:13" ht="33" customHeight="1" x14ac:dyDescent="0.3">
      <c r="A7" s="198"/>
      <c r="B7" s="736" t="s">
        <v>143</v>
      </c>
      <c r="C7" s="736"/>
      <c r="D7" s="736"/>
      <c r="E7" s="736"/>
      <c r="F7" s="441"/>
      <c r="G7" s="441"/>
      <c r="H7" s="441"/>
      <c r="I7" s="441"/>
      <c r="J7" s="441"/>
      <c r="K7" s="318"/>
      <c r="L7" s="318"/>
      <c r="M7" s="318"/>
    </row>
    <row r="8" spans="1:13" ht="10.95" customHeight="1" x14ac:dyDescent="0.3">
      <c r="A8" s="176"/>
      <c r="B8" s="176"/>
      <c r="C8" s="176"/>
      <c r="D8" s="177"/>
    </row>
    <row r="9" spans="1:13" ht="3" customHeight="1" x14ac:dyDescent="0.3">
      <c r="A9" s="176"/>
      <c r="B9" s="176"/>
      <c r="C9" s="176"/>
      <c r="D9" s="177"/>
    </row>
    <row r="10" spans="1:13" ht="27.75" customHeight="1" x14ac:dyDescent="0.3">
      <c r="A10" s="176"/>
      <c r="B10" s="733" t="s">
        <v>144</v>
      </c>
      <c r="C10" s="733"/>
      <c r="D10" s="739" t="s">
        <v>470</v>
      </c>
      <c r="E10" s="734"/>
      <c r="F10" s="201"/>
    </row>
    <row r="11" spans="1:13" ht="27.75" customHeight="1" x14ac:dyDescent="0.3">
      <c r="A11" s="176"/>
      <c r="B11" s="733" t="s">
        <v>145</v>
      </c>
      <c r="C11" s="733"/>
      <c r="D11" s="739">
        <v>2023</v>
      </c>
      <c r="E11" s="734"/>
      <c r="F11" s="201"/>
    </row>
    <row r="12" spans="1:13" ht="27.75" customHeight="1" x14ac:dyDescent="0.3">
      <c r="A12" s="176"/>
      <c r="B12" s="733" t="s">
        <v>146</v>
      </c>
      <c r="C12" s="733"/>
      <c r="D12" s="739" t="s">
        <v>147</v>
      </c>
      <c r="E12" s="734"/>
      <c r="F12" s="201"/>
    </row>
    <row r="13" spans="1:13" ht="27.75" customHeight="1" x14ac:dyDescent="0.3">
      <c r="A13" s="176"/>
      <c r="B13" s="733" t="s">
        <v>148</v>
      </c>
      <c r="C13" s="733"/>
      <c r="D13" s="734" t="s">
        <v>131</v>
      </c>
      <c r="E13" s="735"/>
      <c r="F13" s="201"/>
    </row>
    <row r="14" spans="1:13" ht="27.75" customHeight="1" x14ac:dyDescent="0.3">
      <c r="A14" s="176"/>
      <c r="B14" s="733" t="s">
        <v>149</v>
      </c>
      <c r="C14" s="733"/>
      <c r="D14" s="739" t="s">
        <v>150</v>
      </c>
      <c r="E14" s="734"/>
      <c r="F14" s="201"/>
    </row>
    <row r="15" spans="1:13" ht="27.75" customHeight="1" x14ac:dyDescent="0.3">
      <c r="A15" s="176"/>
      <c r="B15" s="733" t="s">
        <v>151</v>
      </c>
      <c r="C15" s="733"/>
      <c r="D15" s="748"/>
      <c r="E15" s="749"/>
      <c r="F15" s="201"/>
    </row>
    <row r="16" spans="1:13" ht="37.200000000000003" customHeight="1" thickBot="1" x14ac:dyDescent="0.35">
      <c r="A16" s="176"/>
      <c r="B16" s="753" t="s">
        <v>152</v>
      </c>
      <c r="C16" s="753"/>
      <c r="D16" s="751" t="s">
        <v>153</v>
      </c>
      <c r="E16" s="752"/>
      <c r="F16" s="201"/>
    </row>
    <row r="17" spans="1:15" x14ac:dyDescent="0.3">
      <c r="A17" s="176"/>
      <c r="B17" s="176"/>
      <c r="C17" s="176"/>
      <c r="D17" s="177"/>
    </row>
    <row r="18" spans="1:15" s="402" customFormat="1" ht="41.25" customHeight="1" x14ac:dyDescent="0.3">
      <c r="B18" s="447" t="s">
        <v>154</v>
      </c>
      <c r="C18" s="750">
        <v>45377</v>
      </c>
      <c r="D18" s="750"/>
      <c r="E18" s="403"/>
      <c r="F18" s="403"/>
      <c r="G18" s="403"/>
      <c r="H18" s="403"/>
      <c r="I18" s="403"/>
      <c r="J18" s="403"/>
      <c r="K18" s="403"/>
      <c r="L18" s="403"/>
      <c r="M18" s="403"/>
    </row>
    <row r="19" spans="1:15" s="402" customFormat="1" ht="41.25" customHeight="1" x14ac:dyDescent="0.3">
      <c r="B19" s="447" t="s">
        <v>155</v>
      </c>
      <c r="C19" s="403"/>
      <c r="D19" s="403"/>
      <c r="E19" s="403"/>
      <c r="F19" s="403"/>
      <c r="G19" s="403"/>
      <c r="H19" s="403"/>
      <c r="I19" s="403"/>
      <c r="J19" s="403"/>
      <c r="K19" s="403"/>
      <c r="L19" s="403"/>
      <c r="M19" s="403"/>
    </row>
    <row r="20" spans="1:15" s="402" customFormat="1" ht="23.4" customHeight="1" x14ac:dyDescent="0.3">
      <c r="B20" s="445" t="s">
        <v>156</v>
      </c>
      <c r="C20" s="446"/>
      <c r="D20" s="406"/>
      <c r="E20" s="406"/>
      <c r="F20" s="406"/>
      <c r="G20" s="406"/>
      <c r="H20" s="403"/>
      <c r="I20" s="403"/>
      <c r="J20" s="403"/>
      <c r="K20" s="403"/>
      <c r="L20" s="403"/>
      <c r="M20" s="403"/>
    </row>
    <row r="21" spans="1:15" s="402" customFormat="1" ht="21" customHeight="1" x14ac:dyDescent="0.3">
      <c r="B21" s="445" t="s">
        <v>157</v>
      </c>
      <c r="C21" s="556"/>
      <c r="D21" s="408"/>
      <c r="E21" s="408"/>
      <c r="F21" s="408"/>
      <c r="G21" s="409"/>
      <c r="H21" s="403"/>
      <c r="I21" s="403"/>
      <c r="J21" s="403"/>
      <c r="K21" s="403"/>
      <c r="L21" s="403"/>
      <c r="M21" s="403"/>
    </row>
    <row r="22" spans="1:15" s="402" customFormat="1" ht="20.399999999999999" customHeight="1" x14ac:dyDescent="0.3">
      <c r="B22" s="407"/>
      <c r="C22" s="403"/>
      <c r="D22" s="408"/>
      <c r="E22" s="408"/>
      <c r="F22" s="408"/>
      <c r="G22" s="409"/>
      <c r="H22" s="403"/>
      <c r="I22" s="403"/>
      <c r="J22" s="403"/>
      <c r="K22" s="403"/>
      <c r="L22" s="403"/>
      <c r="M22" s="403"/>
    </row>
    <row r="23" spans="1:15" s="402" customFormat="1" ht="21" customHeight="1" x14ac:dyDescent="0.3">
      <c r="B23" s="407"/>
      <c r="C23" s="403"/>
      <c r="D23" s="408"/>
      <c r="E23" s="408"/>
      <c r="F23" s="408"/>
      <c r="G23" s="410"/>
      <c r="H23" s="403"/>
      <c r="I23" s="403"/>
      <c r="J23" s="403"/>
      <c r="K23" s="403"/>
      <c r="L23" s="403"/>
      <c r="M23" s="403"/>
    </row>
    <row r="24" spans="1:15" s="402" customFormat="1" ht="21" customHeight="1" x14ac:dyDescent="0.3">
      <c r="A24" s="585"/>
      <c r="B24" s="583" t="s">
        <v>158</v>
      </c>
      <c r="C24" s="584"/>
      <c r="D24" s="584"/>
      <c r="E24" s="584"/>
      <c r="F24" s="570"/>
      <c r="G24" s="403"/>
      <c r="H24" s="403"/>
      <c r="I24" s="403"/>
      <c r="J24" s="403"/>
      <c r="K24" s="403"/>
      <c r="L24" s="403"/>
      <c r="M24" s="403"/>
    </row>
    <row r="25" spans="1:15" s="402" customFormat="1" ht="21" customHeight="1" x14ac:dyDescent="0.3">
      <c r="A25" s="575"/>
      <c r="B25" s="577"/>
      <c r="C25" s="576"/>
      <c r="D25" s="578"/>
      <c r="E25" s="578"/>
      <c r="F25" s="571"/>
      <c r="H25" s="403"/>
      <c r="I25" s="403"/>
      <c r="J25" s="403"/>
      <c r="K25" s="403"/>
      <c r="L25" s="403"/>
      <c r="M25" s="403"/>
    </row>
    <row r="26" spans="1:15" s="402" customFormat="1" ht="21" customHeight="1" x14ac:dyDescent="0.3">
      <c r="A26" s="575"/>
      <c r="B26" s="589" t="s">
        <v>159</v>
      </c>
      <c r="C26" s="576"/>
      <c r="D26" s="580"/>
      <c r="E26" s="580"/>
      <c r="F26" s="572"/>
      <c r="G26" s="409"/>
      <c r="H26" s="403"/>
      <c r="I26" s="403"/>
      <c r="J26" s="403"/>
      <c r="K26" s="403"/>
      <c r="L26" s="403"/>
      <c r="M26" s="403"/>
    </row>
    <row r="27" spans="1:15" s="402" customFormat="1" ht="21" customHeight="1" x14ac:dyDescent="0.3">
      <c r="A27" s="575"/>
      <c r="B27" s="741" t="s">
        <v>160</v>
      </c>
      <c r="C27" s="742"/>
      <c r="D27" s="742"/>
      <c r="E27" s="581"/>
      <c r="F27" s="573"/>
      <c r="G27" s="409"/>
      <c r="H27" s="403"/>
      <c r="I27" s="403"/>
      <c r="J27" s="403"/>
      <c r="L27" s="403"/>
      <c r="M27" s="403"/>
    </row>
    <row r="28" spans="1:15" s="402" customFormat="1" ht="21" customHeight="1" x14ac:dyDescent="0.3">
      <c r="A28" s="575"/>
      <c r="B28" s="741" t="s">
        <v>161</v>
      </c>
      <c r="C28" s="743"/>
      <c r="D28" s="743"/>
      <c r="E28" s="582"/>
      <c r="F28" s="574"/>
      <c r="G28" s="409"/>
      <c r="H28" s="403"/>
      <c r="I28" s="403"/>
      <c r="J28" s="403"/>
      <c r="L28" s="403"/>
      <c r="M28" s="403"/>
    </row>
    <row r="29" spans="1:15" s="402" customFormat="1" ht="41.25" customHeight="1" x14ac:dyDescent="0.3">
      <c r="A29" s="729" t="s">
        <v>162</v>
      </c>
      <c r="B29" s="730"/>
      <c r="C29" s="731"/>
      <c r="D29" s="731"/>
      <c r="E29" s="403"/>
      <c r="F29" s="403"/>
      <c r="G29" s="403"/>
      <c r="H29" s="403"/>
      <c r="I29" s="403"/>
      <c r="J29" s="403"/>
      <c r="K29" s="403"/>
      <c r="L29" s="403"/>
      <c r="M29" s="403"/>
    </row>
    <row r="30" spans="1:15" s="402" customFormat="1" ht="41.25" customHeight="1" x14ac:dyDescent="0.3">
      <c r="A30" s="732" t="s">
        <v>471</v>
      </c>
      <c r="B30" s="404"/>
      <c r="C30" s="403"/>
      <c r="D30" s="411"/>
      <c r="E30" s="403"/>
      <c r="F30" s="403"/>
      <c r="G30" s="403"/>
      <c r="H30" s="403"/>
      <c r="I30" s="403"/>
      <c r="J30" s="403"/>
      <c r="K30" s="403"/>
      <c r="L30" s="403"/>
      <c r="M30" s="403"/>
    </row>
    <row r="31" spans="1:15" s="402" customFormat="1" ht="15.6" x14ac:dyDescent="0.3"/>
    <row r="32" spans="1:15" s="402" customFormat="1" ht="15.6" x14ac:dyDescent="0.3">
      <c r="A32" s="412"/>
      <c r="B32" s="740"/>
      <c r="C32" s="407"/>
      <c r="D32" s="413"/>
      <c r="E32" s="413"/>
      <c r="F32" s="413"/>
      <c r="G32" s="413"/>
      <c r="H32" s="413"/>
      <c r="I32" s="413"/>
      <c r="J32" s="413"/>
      <c r="K32" s="414"/>
      <c r="L32" s="414"/>
      <c r="M32" s="412"/>
      <c r="N32" s="412"/>
      <c r="O32" s="412"/>
    </row>
    <row r="33" spans="1:15" s="402" customFormat="1" ht="26.4" customHeight="1" x14ac:dyDescent="0.3">
      <c r="A33" s="412"/>
      <c r="B33" s="740"/>
      <c r="C33" s="415"/>
      <c r="D33" s="416"/>
      <c r="E33" s="416"/>
      <c r="F33" s="416"/>
      <c r="G33" s="416"/>
      <c r="H33" s="416"/>
      <c r="I33" s="416"/>
      <c r="J33" s="416"/>
      <c r="K33" s="414"/>
      <c r="L33" s="414"/>
      <c r="M33" s="412"/>
      <c r="N33" s="412"/>
      <c r="O33" s="412"/>
    </row>
    <row r="34" spans="1:15" s="402" customFormat="1" ht="15.6" x14ac:dyDescent="0.3">
      <c r="A34" s="412"/>
      <c r="B34" s="417"/>
      <c r="C34" s="407"/>
      <c r="D34" s="418"/>
      <c r="E34" s="418"/>
      <c r="F34" s="418"/>
      <c r="G34" s="418"/>
      <c r="H34" s="418"/>
      <c r="I34" s="418"/>
      <c r="J34" s="418"/>
      <c r="K34" s="414"/>
      <c r="L34" s="414"/>
      <c r="M34" s="412"/>
      <c r="N34" s="412"/>
      <c r="O34" s="412"/>
    </row>
    <row r="35" spans="1:15" s="402" customFormat="1" ht="18" x14ac:dyDescent="0.3">
      <c r="A35" s="412"/>
      <c r="B35" s="404"/>
      <c r="C35" s="407"/>
      <c r="D35" s="418"/>
      <c r="E35" s="418"/>
      <c r="F35" s="418"/>
      <c r="G35" s="418"/>
      <c r="H35" s="418"/>
      <c r="I35" s="418"/>
      <c r="J35" s="418"/>
      <c r="K35" s="414"/>
      <c r="L35" s="414"/>
      <c r="M35" s="412"/>
      <c r="N35" s="412"/>
      <c r="O35" s="412"/>
    </row>
    <row r="36" spans="1:15" s="402" customFormat="1" ht="15.6" x14ac:dyDescent="0.3">
      <c r="A36" s="412"/>
      <c r="B36" s="405"/>
      <c r="C36" s="407"/>
      <c r="D36" s="747"/>
      <c r="E36" s="747"/>
      <c r="F36" s="747"/>
      <c r="G36" s="747"/>
      <c r="H36" s="747"/>
      <c r="I36" s="747"/>
      <c r="J36" s="747"/>
      <c r="K36" s="747"/>
      <c r="L36" s="414"/>
      <c r="M36" s="412"/>
      <c r="N36" s="412"/>
      <c r="O36" s="412"/>
    </row>
    <row r="37" spans="1:15" s="402" customFormat="1" ht="15.6" x14ac:dyDescent="0.3">
      <c r="A37" s="412"/>
      <c r="B37" s="407"/>
      <c r="C37" s="407"/>
      <c r="D37" s="413"/>
      <c r="E37" s="413"/>
      <c r="F37" s="413"/>
      <c r="G37" s="413"/>
      <c r="H37" s="413"/>
      <c r="I37" s="413"/>
      <c r="J37" s="413"/>
      <c r="K37" s="419"/>
      <c r="L37" s="414"/>
      <c r="M37" s="412"/>
      <c r="N37" s="412"/>
      <c r="O37" s="412"/>
    </row>
    <row r="38" spans="1:15" s="402" customFormat="1" ht="15.6" x14ac:dyDescent="0.3">
      <c r="A38" s="412"/>
      <c r="B38" s="407"/>
      <c r="C38" s="407"/>
      <c r="D38" s="413"/>
      <c r="E38" s="413"/>
      <c r="F38" s="413"/>
      <c r="G38" s="413"/>
      <c r="H38" s="413"/>
      <c r="I38" s="413"/>
      <c r="J38" s="413"/>
      <c r="K38" s="419"/>
      <c r="L38" s="414"/>
      <c r="M38" s="412"/>
      <c r="N38" s="412"/>
      <c r="O38" s="412"/>
    </row>
    <row r="39" spans="1:15" s="402" customFormat="1" ht="15.6" x14ac:dyDescent="0.3">
      <c r="A39" s="412"/>
      <c r="B39" s="407"/>
      <c r="C39" s="407"/>
      <c r="D39" s="413"/>
      <c r="E39" s="413"/>
      <c r="F39" s="413"/>
      <c r="G39" s="413"/>
      <c r="H39" s="413"/>
      <c r="I39" s="413"/>
      <c r="J39" s="413"/>
      <c r="K39" s="419"/>
      <c r="L39" s="414"/>
      <c r="M39" s="412"/>
      <c r="N39" s="412"/>
      <c r="O39" s="412"/>
    </row>
    <row r="40" spans="1:15" s="402" customFormat="1" ht="15.6" x14ac:dyDescent="0.3">
      <c r="A40" s="412"/>
      <c r="B40" s="407"/>
      <c r="C40" s="407"/>
      <c r="D40" s="413"/>
      <c r="E40" s="413"/>
      <c r="F40" s="413"/>
      <c r="G40" s="413"/>
      <c r="H40" s="413"/>
      <c r="I40" s="413"/>
      <c r="J40" s="413"/>
      <c r="K40" s="419"/>
      <c r="L40" s="414"/>
      <c r="M40" s="412"/>
      <c r="N40" s="412"/>
      <c r="O40" s="412"/>
    </row>
    <row r="41" spans="1:15" s="402" customFormat="1" ht="15.6" x14ac:dyDescent="0.3">
      <c r="A41" s="412"/>
      <c r="B41" s="407"/>
      <c r="C41" s="407"/>
      <c r="D41" s="420"/>
      <c r="E41" s="420"/>
      <c r="F41" s="420"/>
      <c r="G41" s="420"/>
      <c r="H41" s="420"/>
      <c r="I41" s="420"/>
      <c r="J41" s="420"/>
      <c r="K41" s="421"/>
      <c r="L41" s="414"/>
      <c r="M41" s="412"/>
      <c r="N41" s="412"/>
      <c r="O41" s="412"/>
    </row>
    <row r="42" spans="1:15" s="402" customFormat="1" ht="15.6" x14ac:dyDescent="0.3">
      <c r="A42" s="412"/>
      <c r="B42" s="407"/>
      <c r="C42" s="407"/>
      <c r="D42" s="420"/>
      <c r="E42" s="420"/>
      <c r="F42" s="420"/>
      <c r="G42" s="420"/>
      <c r="H42" s="420"/>
      <c r="I42" s="420"/>
      <c r="J42" s="420"/>
      <c r="K42" s="421"/>
      <c r="L42" s="414"/>
      <c r="M42" s="412"/>
      <c r="N42" s="412"/>
      <c r="O42" s="412"/>
    </row>
    <row r="43" spans="1:15" s="402" customFormat="1" ht="15.6" x14ac:dyDescent="0.3">
      <c r="A43" s="412"/>
      <c r="B43" s="405"/>
      <c r="C43" s="407"/>
      <c r="D43" s="747"/>
      <c r="E43" s="747"/>
      <c r="F43" s="747"/>
      <c r="G43" s="747"/>
      <c r="H43" s="747"/>
      <c r="I43" s="747"/>
      <c r="J43" s="747"/>
      <c r="K43" s="414"/>
      <c r="L43" s="414"/>
      <c r="M43" s="412"/>
      <c r="N43" s="412"/>
      <c r="O43" s="412"/>
    </row>
    <row r="44" spans="1:15" s="402" customFormat="1" ht="15.6" x14ac:dyDescent="0.3">
      <c r="A44" s="412"/>
      <c r="B44" s="407"/>
      <c r="C44" s="407"/>
      <c r="D44" s="420"/>
      <c r="E44" s="420"/>
      <c r="F44" s="420"/>
      <c r="G44" s="420"/>
      <c r="H44" s="420"/>
      <c r="I44" s="420"/>
      <c r="J44" s="420"/>
      <c r="K44" s="421"/>
      <c r="L44" s="414"/>
      <c r="M44" s="412"/>
      <c r="N44" s="412"/>
      <c r="O44" s="412"/>
    </row>
    <row r="45" spans="1:15" s="402" customFormat="1" ht="15.6" x14ac:dyDescent="0.3">
      <c r="A45" s="412"/>
      <c r="B45" s="407"/>
      <c r="C45" s="407"/>
      <c r="D45" s="420"/>
      <c r="E45" s="420"/>
      <c r="F45" s="420"/>
      <c r="G45" s="420"/>
      <c r="H45" s="420"/>
      <c r="I45" s="420"/>
      <c r="J45" s="420"/>
      <c r="K45" s="421"/>
      <c r="L45" s="414"/>
      <c r="M45" s="412"/>
      <c r="N45" s="412"/>
      <c r="O45" s="412"/>
    </row>
    <row r="46" spans="1:15" s="402" customFormat="1" ht="15.6" x14ac:dyDescent="0.3">
      <c r="A46" s="412"/>
      <c r="B46" s="407"/>
      <c r="C46" s="407"/>
      <c r="D46" s="420"/>
      <c r="E46" s="420"/>
      <c r="F46" s="420"/>
      <c r="G46" s="420"/>
      <c r="H46" s="420"/>
      <c r="I46" s="420"/>
      <c r="J46" s="420"/>
      <c r="K46" s="421"/>
      <c r="L46" s="414"/>
      <c r="M46" s="412"/>
      <c r="N46" s="412"/>
      <c r="O46" s="412"/>
    </row>
    <row r="47" spans="1:15" s="402" customFormat="1" ht="15.6" x14ac:dyDescent="0.3">
      <c r="A47" s="412"/>
      <c r="B47" s="407"/>
      <c r="C47" s="407"/>
      <c r="D47" s="420"/>
      <c r="E47" s="420"/>
      <c r="F47" s="420"/>
      <c r="G47" s="420"/>
      <c r="H47" s="420"/>
      <c r="I47" s="420"/>
      <c r="J47" s="420"/>
      <c r="K47" s="421"/>
      <c r="L47" s="414"/>
      <c r="M47" s="412"/>
      <c r="N47" s="412"/>
      <c r="O47" s="412"/>
    </row>
    <row r="48" spans="1:15" s="402" customFormat="1" ht="15.6" x14ac:dyDescent="0.3">
      <c r="A48" s="412"/>
      <c r="B48" s="407"/>
      <c r="C48" s="407"/>
      <c r="D48" s="420"/>
      <c r="E48" s="420"/>
      <c r="F48" s="420"/>
      <c r="G48" s="420"/>
      <c r="H48" s="420"/>
      <c r="I48" s="420"/>
      <c r="J48" s="420"/>
      <c r="K48" s="421"/>
      <c r="L48" s="414"/>
      <c r="M48" s="412"/>
      <c r="N48" s="412"/>
      <c r="O48" s="412"/>
    </row>
    <row r="49" spans="1:24" s="402" customFormat="1" ht="15.6" x14ac:dyDescent="0.3">
      <c r="A49" s="412"/>
      <c r="B49" s="407"/>
      <c r="C49" s="407"/>
      <c r="D49" s="407"/>
      <c r="E49" s="407"/>
      <c r="F49" s="407"/>
      <c r="G49" s="407"/>
      <c r="H49" s="414"/>
      <c r="I49" s="414"/>
      <c r="J49" s="414"/>
      <c r="K49" s="414"/>
      <c r="L49" s="414"/>
      <c r="M49" s="412"/>
      <c r="N49" s="412"/>
      <c r="O49" s="412"/>
    </row>
    <row r="50" spans="1:24" s="402" customFormat="1" ht="15.6" x14ac:dyDescent="0.3">
      <c r="A50" s="412"/>
      <c r="B50" s="414"/>
      <c r="C50" s="422"/>
      <c r="D50" s="421"/>
      <c r="E50" s="421"/>
      <c r="F50" s="421"/>
      <c r="G50" s="421"/>
      <c r="H50" s="414"/>
      <c r="I50" s="414"/>
      <c r="J50" s="414"/>
      <c r="K50" s="414"/>
      <c r="L50" s="414"/>
      <c r="M50" s="412"/>
      <c r="N50" s="412"/>
      <c r="O50" s="412"/>
    </row>
    <row r="51" spans="1:24" s="402" customFormat="1" ht="15.6" customHeight="1" x14ac:dyDescent="0.3">
      <c r="A51" s="412"/>
      <c r="B51" s="740"/>
      <c r="C51" s="422"/>
      <c r="D51" s="738"/>
      <c r="E51" s="738"/>
      <c r="F51" s="738"/>
      <c r="G51" s="738"/>
      <c r="H51" s="738"/>
      <c r="I51" s="738"/>
      <c r="J51" s="738"/>
      <c r="K51" s="738"/>
      <c r="L51" s="738"/>
      <c r="M51" s="738"/>
      <c r="N51" s="738"/>
      <c r="O51" s="738"/>
      <c r="P51" s="738"/>
      <c r="Q51" s="738"/>
      <c r="R51" s="738"/>
      <c r="S51" s="738"/>
      <c r="T51" s="738"/>
      <c r="U51" s="738"/>
      <c r="V51" s="738"/>
      <c r="W51" s="738"/>
      <c r="X51" s="738"/>
    </row>
    <row r="52" spans="1:24" s="402" customFormat="1" ht="15.6" customHeight="1" x14ac:dyDescent="0.3">
      <c r="A52" s="412"/>
      <c r="B52" s="740"/>
      <c r="C52" s="422"/>
      <c r="D52" s="738"/>
      <c r="E52" s="738"/>
      <c r="F52" s="738"/>
      <c r="G52" s="738"/>
      <c r="H52" s="738"/>
      <c r="I52" s="738"/>
      <c r="J52" s="738"/>
      <c r="K52" s="738"/>
      <c r="L52" s="738"/>
      <c r="M52" s="738"/>
      <c r="N52" s="738"/>
      <c r="O52" s="738"/>
      <c r="P52" s="738"/>
      <c r="Q52" s="738"/>
      <c r="R52" s="738"/>
      <c r="S52" s="738"/>
      <c r="T52" s="738"/>
      <c r="U52" s="738"/>
      <c r="V52" s="738"/>
      <c r="W52" s="738"/>
      <c r="X52" s="738"/>
    </row>
    <row r="53" spans="1:24" s="402" customFormat="1" ht="15.6" x14ac:dyDescent="0.3">
      <c r="A53" s="412"/>
      <c r="B53" s="740"/>
      <c r="C53" s="422"/>
      <c r="D53" s="738"/>
      <c r="E53" s="738"/>
      <c r="F53" s="738"/>
      <c r="G53" s="738"/>
      <c r="H53" s="738"/>
      <c r="I53" s="738"/>
      <c r="J53" s="738"/>
      <c r="K53" s="738"/>
      <c r="L53" s="738"/>
      <c r="M53" s="738"/>
      <c r="N53" s="738"/>
      <c r="O53" s="738"/>
      <c r="P53" s="738"/>
      <c r="Q53" s="738"/>
      <c r="R53" s="738"/>
      <c r="S53" s="738"/>
      <c r="T53" s="738"/>
      <c r="U53" s="738"/>
      <c r="V53" s="738"/>
      <c r="W53" s="738"/>
      <c r="X53" s="738"/>
    </row>
    <row r="54" spans="1:24" s="402" customFormat="1" ht="15.6" x14ac:dyDescent="0.3">
      <c r="A54" s="412"/>
      <c r="B54" s="414"/>
      <c r="C54" s="422"/>
      <c r="D54" s="737"/>
      <c r="E54" s="737"/>
      <c r="F54" s="737"/>
      <c r="G54" s="737"/>
      <c r="H54" s="737"/>
      <c r="I54" s="737"/>
      <c r="J54" s="737"/>
      <c r="K54" s="737"/>
      <c r="L54" s="737"/>
      <c r="M54" s="737"/>
      <c r="N54" s="737"/>
      <c r="O54" s="737"/>
      <c r="P54" s="737"/>
      <c r="Q54" s="737"/>
      <c r="R54" s="737"/>
      <c r="S54" s="737"/>
      <c r="T54" s="737"/>
      <c r="U54" s="737"/>
      <c r="V54" s="737"/>
      <c r="W54" s="737"/>
      <c r="X54" s="737"/>
    </row>
    <row r="55" spans="1:24" s="402" customFormat="1" ht="15.6" x14ac:dyDescent="0.3">
      <c r="A55" s="412"/>
      <c r="B55" s="414"/>
      <c r="C55" s="422"/>
      <c r="D55" s="737"/>
      <c r="E55" s="737"/>
      <c r="F55" s="737"/>
      <c r="G55" s="737"/>
      <c r="H55" s="737"/>
      <c r="I55" s="737"/>
      <c r="J55" s="737"/>
      <c r="K55" s="737"/>
      <c r="L55" s="737"/>
      <c r="M55" s="737"/>
      <c r="N55" s="737"/>
      <c r="O55" s="737"/>
      <c r="P55" s="737"/>
      <c r="Q55" s="737"/>
      <c r="R55" s="737"/>
      <c r="S55" s="737"/>
      <c r="T55" s="737"/>
      <c r="U55" s="737"/>
      <c r="V55" s="737"/>
      <c r="W55" s="737"/>
      <c r="X55" s="737"/>
    </row>
    <row r="56" spans="1:24" s="402" customFormat="1" ht="15.6" x14ac:dyDescent="0.3">
      <c r="A56" s="412"/>
      <c r="B56" s="412"/>
      <c r="C56" s="422"/>
      <c r="D56" s="423"/>
      <c r="E56" s="424"/>
      <c r="F56" s="425"/>
      <c r="G56" s="424"/>
      <c r="H56" s="424"/>
      <c r="I56" s="425"/>
      <c r="J56" s="424"/>
      <c r="K56" s="424"/>
      <c r="L56" s="425"/>
      <c r="M56" s="424"/>
      <c r="N56" s="424"/>
      <c r="O56" s="425"/>
      <c r="P56" s="424"/>
      <c r="Q56" s="424"/>
      <c r="R56" s="425"/>
      <c r="S56" s="424"/>
      <c r="T56" s="424"/>
      <c r="U56" s="425"/>
      <c r="V56" s="424"/>
      <c r="W56" s="424"/>
      <c r="X56" s="425"/>
    </row>
    <row r="57" spans="1:24" s="402" customFormat="1" ht="15.6" x14ac:dyDescent="0.3">
      <c r="A57" s="412"/>
      <c r="B57" s="426"/>
      <c r="C57" s="422"/>
      <c r="D57" s="414"/>
      <c r="E57" s="414"/>
      <c r="F57" s="414"/>
      <c r="G57" s="414"/>
      <c r="H57" s="414"/>
      <c r="I57" s="414"/>
      <c r="J57" s="414"/>
      <c r="K57" s="414"/>
      <c r="L57" s="414"/>
      <c r="M57" s="414"/>
      <c r="N57" s="414"/>
      <c r="O57" s="414"/>
      <c r="P57" s="414"/>
      <c r="Q57" s="414"/>
      <c r="R57" s="414"/>
      <c r="S57" s="414"/>
      <c r="T57" s="414"/>
      <c r="U57" s="414"/>
      <c r="V57" s="414"/>
      <c r="W57" s="414"/>
      <c r="X57" s="414"/>
    </row>
    <row r="58" spans="1:24" s="402" customFormat="1" ht="15.6" x14ac:dyDescent="0.3">
      <c r="A58" s="412"/>
      <c r="B58" s="426"/>
      <c r="C58" s="422"/>
      <c r="D58" s="414"/>
      <c r="E58" s="414"/>
      <c r="F58" s="414"/>
      <c r="G58" s="414"/>
      <c r="H58" s="414"/>
      <c r="I58" s="414"/>
      <c r="J58" s="414"/>
      <c r="K58" s="414"/>
      <c r="L58" s="414"/>
      <c r="M58" s="414"/>
      <c r="N58" s="414"/>
      <c r="O58" s="414"/>
      <c r="P58" s="414"/>
      <c r="Q58" s="414"/>
      <c r="R58" s="414"/>
      <c r="S58" s="414"/>
      <c r="T58" s="414"/>
      <c r="U58" s="414"/>
      <c r="V58" s="414"/>
      <c r="W58" s="414"/>
      <c r="X58" s="414"/>
    </row>
    <row r="59" spans="1:24" s="402" customFormat="1" ht="15.6" x14ac:dyDescent="0.3">
      <c r="A59" s="412"/>
      <c r="B59" s="427"/>
      <c r="C59" s="422"/>
      <c r="D59" s="414"/>
      <c r="E59" s="414"/>
      <c r="F59" s="414"/>
      <c r="G59" s="414"/>
      <c r="H59" s="414"/>
      <c r="I59" s="414"/>
      <c r="J59" s="414"/>
      <c r="K59" s="414"/>
      <c r="L59" s="414"/>
      <c r="M59" s="414"/>
      <c r="N59" s="414"/>
      <c r="O59" s="414"/>
      <c r="P59" s="414"/>
      <c r="Q59" s="414"/>
      <c r="R59" s="414"/>
      <c r="S59" s="414"/>
      <c r="T59" s="414"/>
      <c r="U59" s="414"/>
      <c r="V59" s="414"/>
      <c r="W59" s="414"/>
      <c r="X59" s="414"/>
    </row>
    <row r="60" spans="1:24" s="402" customFormat="1" ht="15.6" x14ac:dyDescent="0.3">
      <c r="A60" s="412"/>
      <c r="B60" s="428"/>
      <c r="C60" s="422"/>
      <c r="D60" s="414"/>
      <c r="E60" s="414"/>
      <c r="F60" s="414"/>
      <c r="G60" s="414"/>
      <c r="H60" s="414"/>
      <c r="I60" s="414"/>
      <c r="J60" s="414"/>
      <c r="K60" s="414"/>
      <c r="L60" s="414"/>
      <c r="M60" s="414"/>
      <c r="N60" s="414"/>
      <c r="O60" s="414"/>
      <c r="P60" s="414"/>
      <c r="Q60" s="414"/>
      <c r="R60" s="414"/>
      <c r="S60" s="414"/>
      <c r="T60" s="414"/>
      <c r="U60" s="414"/>
      <c r="V60" s="414"/>
      <c r="W60" s="414"/>
      <c r="X60" s="414"/>
    </row>
    <row r="61" spans="1:24" s="402" customFormat="1" ht="15.6" x14ac:dyDescent="0.3">
      <c r="A61" s="412"/>
      <c r="B61" s="428"/>
      <c r="C61" s="422"/>
      <c r="D61" s="414"/>
      <c r="E61" s="414"/>
      <c r="F61" s="414"/>
      <c r="G61" s="414"/>
      <c r="H61" s="414"/>
      <c r="I61" s="414"/>
      <c r="J61" s="414"/>
      <c r="K61" s="414"/>
      <c r="L61" s="414"/>
      <c r="M61" s="414"/>
      <c r="N61" s="414"/>
      <c r="O61" s="414"/>
      <c r="P61" s="414"/>
      <c r="Q61" s="414"/>
      <c r="R61" s="414"/>
      <c r="S61" s="414"/>
      <c r="T61" s="414"/>
      <c r="U61" s="414"/>
      <c r="V61" s="414"/>
      <c r="W61" s="414"/>
      <c r="X61" s="414"/>
    </row>
    <row r="62" spans="1:24" s="402" customFormat="1" ht="15.6" x14ac:dyDescent="0.3">
      <c r="A62" s="412"/>
      <c r="B62" s="428"/>
      <c r="C62" s="422"/>
      <c r="D62" s="414"/>
      <c r="E62" s="414"/>
      <c r="F62" s="414"/>
      <c r="G62" s="414"/>
      <c r="H62" s="414"/>
      <c r="I62" s="414"/>
      <c r="J62" s="414"/>
      <c r="K62" s="414"/>
      <c r="L62" s="414"/>
      <c r="M62" s="414"/>
      <c r="N62" s="414"/>
      <c r="O62" s="414"/>
      <c r="P62" s="414"/>
      <c r="Q62" s="414"/>
      <c r="R62" s="414"/>
      <c r="S62" s="414"/>
      <c r="T62" s="414"/>
      <c r="U62" s="414"/>
      <c r="V62" s="414"/>
      <c r="W62" s="414"/>
      <c r="X62" s="414"/>
    </row>
    <row r="63" spans="1:24" s="402" customFormat="1" ht="15.6" x14ac:dyDescent="0.3">
      <c r="A63" s="412"/>
      <c r="B63" s="428"/>
      <c r="C63" s="422"/>
      <c r="D63" s="414"/>
      <c r="E63" s="414"/>
      <c r="F63" s="414"/>
      <c r="G63" s="414"/>
      <c r="H63" s="414"/>
      <c r="I63" s="414"/>
      <c r="J63" s="414"/>
      <c r="K63" s="414"/>
      <c r="L63" s="414"/>
      <c r="M63" s="414"/>
      <c r="N63" s="414"/>
      <c r="O63" s="414"/>
      <c r="P63" s="414"/>
      <c r="Q63" s="414"/>
      <c r="R63" s="414"/>
      <c r="S63" s="414"/>
      <c r="T63" s="414"/>
      <c r="U63" s="414"/>
      <c r="V63" s="414"/>
      <c r="W63" s="414"/>
      <c r="X63" s="414"/>
    </row>
    <row r="64" spans="1:24" s="402" customFormat="1" ht="15.6" x14ac:dyDescent="0.3">
      <c r="A64" s="412"/>
      <c r="B64" s="428"/>
      <c r="C64" s="422"/>
      <c r="D64" s="414"/>
      <c r="E64" s="414"/>
      <c r="F64" s="414"/>
      <c r="G64" s="414"/>
      <c r="H64" s="414"/>
      <c r="I64" s="414"/>
      <c r="J64" s="414"/>
      <c r="K64" s="414"/>
      <c r="L64" s="414"/>
      <c r="M64" s="414"/>
      <c r="N64" s="414"/>
      <c r="O64" s="414"/>
      <c r="P64" s="414"/>
      <c r="Q64" s="414"/>
      <c r="R64" s="414"/>
      <c r="S64" s="414"/>
      <c r="T64" s="414"/>
      <c r="U64" s="414"/>
      <c r="V64" s="414"/>
      <c r="W64" s="414"/>
      <c r="X64" s="414"/>
    </row>
    <row r="65" spans="1:24" s="402" customFormat="1" ht="15.6" x14ac:dyDescent="0.3">
      <c r="A65" s="412"/>
      <c r="B65" s="428"/>
      <c r="C65" s="422"/>
      <c r="D65" s="414"/>
      <c r="E65" s="414"/>
      <c r="F65" s="414"/>
      <c r="G65" s="414"/>
      <c r="H65" s="414"/>
      <c r="I65" s="414"/>
      <c r="J65" s="414"/>
      <c r="K65" s="414"/>
      <c r="L65" s="414"/>
      <c r="M65" s="414"/>
      <c r="N65" s="414"/>
      <c r="O65" s="414"/>
      <c r="P65" s="414"/>
      <c r="Q65" s="414"/>
      <c r="R65" s="414"/>
      <c r="S65" s="414"/>
      <c r="T65" s="414"/>
      <c r="U65" s="414"/>
      <c r="V65" s="414"/>
      <c r="W65" s="414"/>
      <c r="X65" s="414"/>
    </row>
    <row r="66" spans="1:24" s="402" customFormat="1" ht="15.6" x14ac:dyDescent="0.3">
      <c r="A66" s="412"/>
      <c r="B66" s="428"/>
      <c r="C66" s="422"/>
      <c r="D66" s="414"/>
      <c r="E66" s="414"/>
      <c r="F66" s="414"/>
      <c r="G66" s="414"/>
      <c r="H66" s="414"/>
      <c r="I66" s="414"/>
      <c r="J66" s="414"/>
      <c r="K66" s="414"/>
      <c r="L66" s="414"/>
      <c r="M66" s="414"/>
      <c r="N66" s="414"/>
      <c r="O66" s="414"/>
      <c r="P66" s="414"/>
      <c r="Q66" s="414"/>
      <c r="R66" s="414"/>
      <c r="S66" s="414"/>
      <c r="T66" s="414"/>
      <c r="U66" s="414"/>
      <c r="V66" s="414"/>
      <c r="W66" s="414"/>
      <c r="X66" s="414"/>
    </row>
    <row r="67" spans="1:24" s="402" customFormat="1" ht="15.6" x14ac:dyDescent="0.3">
      <c r="A67" s="412"/>
      <c r="B67" s="428"/>
      <c r="C67" s="422"/>
      <c r="D67" s="414"/>
      <c r="E67" s="414"/>
      <c r="F67" s="414"/>
      <c r="G67" s="414"/>
      <c r="H67" s="414"/>
      <c r="I67" s="414"/>
      <c r="J67" s="414"/>
      <c r="K67" s="414"/>
      <c r="L67" s="414"/>
      <c r="M67" s="414"/>
      <c r="N67" s="414"/>
      <c r="O67" s="414"/>
      <c r="P67" s="414"/>
      <c r="Q67" s="414"/>
      <c r="R67" s="414"/>
      <c r="S67" s="414"/>
      <c r="T67" s="414"/>
      <c r="U67" s="414"/>
      <c r="V67" s="414"/>
      <c r="W67" s="414"/>
      <c r="X67" s="414"/>
    </row>
    <row r="68" spans="1:24" s="402" customFormat="1" ht="15.6" x14ac:dyDescent="0.3">
      <c r="A68" s="412"/>
      <c r="B68" s="428"/>
      <c r="C68" s="422"/>
      <c r="D68" s="414"/>
      <c r="E68" s="414"/>
      <c r="F68" s="414"/>
      <c r="G68" s="414"/>
      <c r="H68" s="414"/>
      <c r="I68" s="414"/>
      <c r="J68" s="414"/>
      <c r="K68" s="414"/>
      <c r="L68" s="414"/>
      <c r="M68" s="414"/>
      <c r="N68" s="414"/>
      <c r="O68" s="414"/>
      <c r="P68" s="414"/>
      <c r="Q68" s="414"/>
      <c r="R68" s="414"/>
      <c r="S68" s="414"/>
      <c r="T68" s="414"/>
      <c r="U68" s="414"/>
      <c r="V68" s="414"/>
      <c r="W68" s="414"/>
      <c r="X68" s="414"/>
    </row>
    <row r="69" spans="1:24" s="402" customFormat="1" ht="15.6" x14ac:dyDescent="0.3">
      <c r="A69" s="412"/>
      <c r="B69" s="428"/>
      <c r="C69" s="422"/>
      <c r="D69" s="414"/>
      <c r="E69" s="414"/>
      <c r="F69" s="414"/>
      <c r="G69" s="414"/>
      <c r="H69" s="414"/>
      <c r="I69" s="414"/>
      <c r="J69" s="414"/>
      <c r="K69" s="414"/>
      <c r="L69" s="414"/>
      <c r="M69" s="414"/>
      <c r="N69" s="414"/>
      <c r="O69" s="414"/>
      <c r="P69" s="414"/>
      <c r="Q69" s="414"/>
      <c r="R69" s="414"/>
      <c r="S69" s="414"/>
      <c r="T69" s="414"/>
      <c r="U69" s="414"/>
      <c r="V69" s="414"/>
      <c r="W69" s="414"/>
      <c r="X69" s="414"/>
    </row>
    <row r="70" spans="1:24" s="402" customFormat="1" ht="15.6" x14ac:dyDescent="0.3">
      <c r="A70" s="412"/>
      <c r="B70" s="427"/>
      <c r="C70" s="422"/>
      <c r="D70" s="429"/>
      <c r="E70" s="429"/>
      <c r="F70" s="429"/>
      <c r="G70" s="429"/>
      <c r="H70" s="429"/>
      <c r="I70" s="429"/>
      <c r="J70" s="429"/>
      <c r="K70" s="429"/>
      <c r="L70" s="429"/>
      <c r="M70" s="429"/>
      <c r="N70" s="429"/>
      <c r="O70" s="429"/>
      <c r="P70" s="429"/>
      <c r="Q70" s="429"/>
      <c r="R70" s="429"/>
      <c r="S70" s="429"/>
      <c r="T70" s="429"/>
      <c r="U70" s="429"/>
      <c r="V70" s="429"/>
      <c r="W70" s="429"/>
      <c r="X70" s="429"/>
    </row>
    <row r="71" spans="1:24" s="402" customFormat="1" ht="15.6" x14ac:dyDescent="0.3">
      <c r="A71" s="412"/>
      <c r="B71" s="430"/>
      <c r="C71" s="422"/>
      <c r="D71" s="431"/>
      <c r="E71" s="431"/>
      <c r="F71" s="431"/>
      <c r="G71" s="431"/>
      <c r="H71" s="431"/>
      <c r="I71" s="431"/>
      <c r="J71" s="431"/>
      <c r="K71" s="431"/>
      <c r="L71" s="431"/>
      <c r="M71" s="431"/>
      <c r="N71" s="431"/>
      <c r="O71" s="431"/>
      <c r="P71" s="431"/>
      <c r="Q71" s="431"/>
      <c r="R71" s="431"/>
      <c r="S71" s="431"/>
      <c r="T71" s="431"/>
      <c r="U71" s="431"/>
      <c r="V71" s="431"/>
      <c r="W71" s="431"/>
      <c r="X71" s="431"/>
    </row>
    <row r="72" spans="1:24" s="402" customFormat="1" ht="15.6" x14ac:dyDescent="0.3">
      <c r="A72" s="412"/>
      <c r="B72" s="414"/>
      <c r="C72" s="422"/>
      <c r="D72" s="421"/>
      <c r="E72" s="421"/>
      <c r="F72" s="421"/>
      <c r="G72" s="421"/>
      <c r="H72" s="421"/>
      <c r="I72" s="421"/>
      <c r="J72" s="421"/>
      <c r="K72" s="421"/>
      <c r="L72" s="421"/>
      <c r="M72" s="421"/>
      <c r="N72" s="421"/>
      <c r="O72" s="421"/>
      <c r="P72" s="421"/>
      <c r="Q72" s="421"/>
      <c r="R72" s="421"/>
      <c r="S72" s="421"/>
      <c r="T72" s="421"/>
      <c r="U72" s="421"/>
      <c r="V72" s="421"/>
      <c r="W72" s="421"/>
      <c r="X72" s="421"/>
    </row>
    <row r="73" spans="1:24" s="402" customFormat="1" ht="15.6" x14ac:dyDescent="0.3">
      <c r="A73" s="412"/>
      <c r="B73" s="414"/>
      <c r="C73" s="422"/>
      <c r="D73" s="421"/>
      <c r="E73" s="421"/>
      <c r="F73" s="421"/>
      <c r="G73" s="421"/>
      <c r="H73" s="421"/>
      <c r="I73" s="421"/>
      <c r="J73" s="421"/>
      <c r="K73" s="421"/>
      <c r="L73" s="421"/>
      <c r="M73" s="421"/>
      <c r="N73" s="421"/>
      <c r="O73" s="421"/>
      <c r="P73" s="421"/>
      <c r="Q73" s="421"/>
      <c r="R73" s="421"/>
      <c r="S73" s="421"/>
      <c r="T73" s="421"/>
      <c r="U73" s="421"/>
      <c r="V73" s="421"/>
      <c r="W73" s="421"/>
      <c r="X73" s="421"/>
    </row>
    <row r="74" spans="1:24" s="402" customFormat="1" ht="15.6" x14ac:dyDescent="0.3">
      <c r="A74" s="412"/>
      <c r="B74" s="432"/>
      <c r="C74" s="422"/>
      <c r="D74" s="433"/>
      <c r="E74" s="433"/>
      <c r="F74" s="433"/>
      <c r="G74" s="433"/>
      <c r="H74" s="433"/>
      <c r="I74" s="433"/>
      <c r="J74" s="433"/>
      <c r="K74" s="433"/>
      <c r="L74" s="433"/>
      <c r="M74" s="433"/>
      <c r="N74" s="433"/>
      <c r="O74" s="433"/>
      <c r="P74" s="433"/>
      <c r="Q74" s="433"/>
      <c r="R74" s="433"/>
      <c r="S74" s="433"/>
      <c r="T74" s="433"/>
      <c r="U74" s="433"/>
      <c r="V74" s="433"/>
      <c r="W74" s="433"/>
      <c r="X74" s="433"/>
    </row>
    <row r="75" spans="1:24" s="402" customFormat="1" ht="15.6" x14ac:dyDescent="0.3">
      <c r="A75" s="412"/>
      <c r="B75" s="414"/>
      <c r="C75" s="422"/>
      <c r="D75" s="433"/>
      <c r="E75" s="433"/>
      <c r="F75" s="433"/>
      <c r="G75" s="433"/>
      <c r="H75" s="433"/>
      <c r="I75" s="433"/>
      <c r="J75" s="433"/>
      <c r="K75" s="433"/>
      <c r="L75" s="433"/>
      <c r="M75" s="433"/>
      <c r="N75" s="433"/>
      <c r="O75" s="433"/>
      <c r="P75" s="433"/>
      <c r="Q75" s="433"/>
      <c r="R75" s="433"/>
      <c r="S75" s="433"/>
      <c r="T75" s="433"/>
      <c r="U75" s="433"/>
      <c r="V75" s="433"/>
      <c r="W75" s="433"/>
      <c r="X75" s="433"/>
    </row>
    <row r="76" spans="1:24" s="402" customFormat="1" ht="15.6" x14ac:dyDescent="0.3">
      <c r="A76" s="412"/>
      <c r="B76" s="434"/>
      <c r="C76" s="422"/>
      <c r="D76" s="435"/>
      <c r="E76" s="433"/>
      <c r="F76" s="433"/>
      <c r="G76" s="435"/>
      <c r="H76" s="433"/>
      <c r="I76" s="433"/>
      <c r="J76" s="435"/>
      <c r="K76" s="433"/>
      <c r="L76" s="433"/>
      <c r="M76" s="435"/>
      <c r="N76" s="433"/>
      <c r="O76" s="433"/>
      <c r="P76" s="435"/>
      <c r="Q76" s="433"/>
      <c r="R76" s="433"/>
      <c r="S76" s="435"/>
      <c r="T76" s="433"/>
      <c r="U76" s="433"/>
      <c r="V76" s="435"/>
      <c r="W76" s="433"/>
      <c r="X76" s="433"/>
    </row>
    <row r="77" spans="1:24" s="402" customFormat="1" ht="15.6" x14ac:dyDescent="0.3">
      <c r="A77" s="412"/>
      <c r="B77" s="414"/>
      <c r="C77" s="422"/>
      <c r="D77" s="421"/>
      <c r="E77" s="421"/>
      <c r="F77" s="421"/>
      <c r="G77" s="421"/>
      <c r="H77" s="414"/>
      <c r="I77" s="414"/>
      <c r="J77" s="414"/>
      <c r="K77" s="414"/>
      <c r="L77" s="414"/>
      <c r="M77" s="414"/>
      <c r="N77" s="414"/>
      <c r="O77" s="414"/>
    </row>
    <row r="78" spans="1:24" s="402" customFormat="1" ht="15.6" x14ac:dyDescent="0.3">
      <c r="A78" s="412"/>
      <c r="B78" s="414"/>
      <c r="C78" s="422"/>
      <c r="D78" s="421"/>
      <c r="E78" s="421"/>
      <c r="F78" s="421"/>
      <c r="G78" s="421"/>
      <c r="H78" s="414"/>
      <c r="I78" s="414"/>
      <c r="J78" s="414"/>
      <c r="K78" s="414"/>
      <c r="L78" s="414"/>
      <c r="M78" s="412"/>
      <c r="N78" s="412"/>
      <c r="O78" s="412"/>
    </row>
    <row r="79" spans="1:24" s="402" customFormat="1" ht="15.6" x14ac:dyDescent="0.3">
      <c r="A79" s="412"/>
      <c r="B79" s="436"/>
      <c r="C79" s="437"/>
      <c r="D79" s="421"/>
      <c r="E79" s="421"/>
      <c r="F79" s="421"/>
      <c r="G79" s="421"/>
      <c r="H79" s="414"/>
      <c r="I79" s="414"/>
      <c r="J79" s="414"/>
      <c r="K79" s="414"/>
      <c r="L79" s="414"/>
      <c r="M79" s="412"/>
      <c r="N79" s="412"/>
      <c r="O79" s="412"/>
    </row>
    <row r="80" spans="1:24" s="402" customFormat="1" ht="15.6" x14ac:dyDescent="0.3">
      <c r="A80" s="412"/>
      <c r="B80" s="438"/>
      <c r="C80" s="439"/>
      <c r="D80" s="421"/>
      <c r="E80" s="421"/>
      <c r="F80" s="421"/>
      <c r="G80" s="421"/>
      <c r="H80" s="414"/>
      <c r="I80" s="414"/>
      <c r="J80" s="414"/>
      <c r="K80" s="414"/>
      <c r="L80" s="414"/>
      <c r="M80" s="412"/>
      <c r="N80" s="412"/>
      <c r="O80" s="412"/>
    </row>
    <row r="81" spans="1:15" s="402" customFormat="1" ht="15.6" x14ac:dyDescent="0.3">
      <c r="A81" s="412"/>
      <c r="B81" s="438"/>
      <c r="C81" s="439"/>
      <c r="D81" s="421"/>
      <c r="E81" s="421"/>
      <c r="F81" s="421"/>
      <c r="G81" s="421"/>
      <c r="H81" s="414"/>
      <c r="I81" s="414"/>
      <c r="J81" s="414"/>
      <c r="K81" s="414"/>
      <c r="L81" s="414"/>
      <c r="M81" s="412"/>
      <c r="N81" s="412"/>
      <c r="O81" s="412"/>
    </row>
    <row r="82" spans="1:15" s="402" customFormat="1" ht="15.6" x14ac:dyDescent="0.3">
      <c r="A82" s="412"/>
      <c r="B82" s="440"/>
      <c r="C82" s="414"/>
      <c r="D82" s="421"/>
      <c r="E82" s="421"/>
      <c r="F82" s="421"/>
      <c r="G82" s="421"/>
      <c r="H82" s="414"/>
      <c r="I82" s="414"/>
      <c r="J82" s="414"/>
      <c r="K82" s="414"/>
      <c r="L82" s="414"/>
      <c r="M82" s="412"/>
      <c r="N82" s="412"/>
      <c r="O82" s="412"/>
    </row>
    <row r="83" spans="1:15" s="402" customFormat="1" ht="15.6" x14ac:dyDescent="0.3">
      <c r="A83" s="412"/>
      <c r="B83" s="440"/>
      <c r="C83" s="414"/>
      <c r="D83" s="421"/>
      <c r="E83" s="421"/>
      <c r="F83" s="421"/>
      <c r="G83" s="421"/>
      <c r="H83" s="414"/>
      <c r="I83" s="414"/>
      <c r="J83" s="414"/>
      <c r="K83" s="414"/>
      <c r="L83" s="414"/>
      <c r="M83" s="412"/>
      <c r="N83" s="412"/>
      <c r="O83" s="412"/>
    </row>
    <row r="84" spans="1:15" s="402" customFormat="1" ht="15.6" x14ac:dyDescent="0.3">
      <c r="A84" s="412"/>
      <c r="B84" s="440"/>
      <c r="C84" s="414"/>
      <c r="D84" s="421"/>
      <c r="E84" s="421"/>
      <c r="F84" s="421"/>
      <c r="G84" s="421"/>
      <c r="H84" s="414"/>
      <c r="I84" s="414"/>
      <c r="J84" s="414"/>
      <c r="K84" s="414"/>
      <c r="L84" s="414"/>
      <c r="M84" s="412"/>
      <c r="N84" s="412"/>
      <c r="O84" s="412"/>
    </row>
    <row r="85" spans="1:15" s="402" customFormat="1" ht="15.6" x14ac:dyDescent="0.3">
      <c r="A85" s="412"/>
      <c r="B85" s="414"/>
      <c r="C85" s="422"/>
      <c r="D85" s="421"/>
      <c r="E85" s="421"/>
      <c r="F85" s="421"/>
      <c r="G85" s="421"/>
      <c r="H85" s="414"/>
      <c r="I85" s="414"/>
      <c r="J85" s="414"/>
      <c r="K85" s="414"/>
      <c r="L85" s="414"/>
      <c r="M85" s="412"/>
      <c r="N85" s="412"/>
      <c r="O85" s="412"/>
    </row>
  </sheetData>
  <sheetProtection algorithmName="SHA-512" hashValue="/r5HOjLGEYO7PQtjZYgAYvewNo/FLa5YHj4hPLWN7IVymzhEN4tjXlLV3dGTZ1+10W9DsbHNgy2xiQTN6wqHxQ==" saltValue="39HUIPG2LCHqUFJoFgj6Fw==" spinCount="100000" sheet="1" objects="1" scenarios="1"/>
  <mergeCells count="38">
    <mergeCell ref="B2:E3"/>
    <mergeCell ref="B5:E5"/>
    <mergeCell ref="D36:K36"/>
    <mergeCell ref="D43:J43"/>
    <mergeCell ref="B13:C13"/>
    <mergeCell ref="D15:E15"/>
    <mergeCell ref="C18:D18"/>
    <mergeCell ref="B10:C10"/>
    <mergeCell ref="D16:E16"/>
    <mergeCell ref="D12:E12"/>
    <mergeCell ref="B16:C16"/>
    <mergeCell ref="B15:C15"/>
    <mergeCell ref="B14:C14"/>
    <mergeCell ref="B12:C12"/>
    <mergeCell ref="D10:E10"/>
    <mergeCell ref="D11:E11"/>
    <mergeCell ref="D14:E14"/>
    <mergeCell ref="S54:U55"/>
    <mergeCell ref="B32:B33"/>
    <mergeCell ref="B51:B53"/>
    <mergeCell ref="B27:D27"/>
    <mergeCell ref="B28:D28"/>
    <mergeCell ref="B11:C11"/>
    <mergeCell ref="D13:E13"/>
    <mergeCell ref="B7:E7"/>
    <mergeCell ref="V54:X55"/>
    <mergeCell ref="P51:R53"/>
    <mergeCell ref="S51:U53"/>
    <mergeCell ref="V51:X53"/>
    <mergeCell ref="D54:F55"/>
    <mergeCell ref="G54:I55"/>
    <mergeCell ref="J54:L55"/>
    <mergeCell ref="M54:O55"/>
    <mergeCell ref="D51:F53"/>
    <mergeCell ref="G51:I53"/>
    <mergeCell ref="J51:L53"/>
    <mergeCell ref="M51:O53"/>
    <mergeCell ref="P54:R55"/>
  </mergeCells>
  <conditionalFormatting sqref="D15:E15">
    <cfRule type="expression" dxfId="9" priority="1">
      <formula>D14="Non impôts commerciaux"</formula>
    </cfRule>
  </conditionalFormatting>
  <dataValidations count="4">
    <dataValidation type="list" allowBlank="1" showErrorMessage="1" errorTitle="Vérification" error="Votre saisie semble incorrecte. _x000a_Pourriez vous vérifier vos données. Merci" sqref="D16" xr:uid="{00000000-0002-0000-0200-000000000000}">
      <formula1>"Par mois,Par trimestre"</formula1>
      <formula2>0</formula2>
    </dataValidation>
    <dataValidation type="list" operator="equal" allowBlank="1" showErrorMessage="1" sqref="D14" xr:uid="{00000000-0002-0000-0200-000001000000}">
      <formula1>"Impôts commerciaux,Non impôts commerciaux"</formula1>
      <formula2>0</formula2>
    </dataValidation>
    <dataValidation type="list" operator="equal" allowBlank="1" showErrorMessage="1" sqref="D12" xr:uid="{00000000-0002-0000-0200-000002000000}">
      <formula1>"Association,SARL,EURL,SAS,SA,SCIC,SCOP,Ensemblier,Autre"</formula1>
      <formula2>0</formula2>
    </dataValidation>
    <dataValidation type="decimal" allowBlank="1" showErrorMessage="1" errorTitle="Vérification" error="Votre saisie semble incorrecte. _x000a_Pourriez vous vérifier vos données. Merci" sqref="D15" xr:uid="{00000000-0002-0000-0200-000005000000}">
      <formula1>0</formula1>
      <formula2>0.2</formula2>
    </dataValidation>
  </dataValidations>
  <hyperlinks>
    <hyperlink ref="B27" r:id="rId1" xr:uid="{C2616738-CCDA-4FD8-910B-9D722D7B7BFD}"/>
    <hyperlink ref="B28" r:id="rId2" xr:uid="{222C290C-A430-4C4D-A17A-E95222BE06B9}"/>
  </hyperlinks>
  <pageMargins left="0.7" right="0.7" top="0.75" bottom="0.75" header="0.51180555555555551" footer="0.51180555555555551"/>
  <pageSetup paperSize="9" firstPageNumber="0" orientation="portrait" horizontalDpi="300" verticalDpi="300" r:id="rId3"/>
  <headerFooter alignWithMargins="0"/>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8FFD322-2271-413E-BCA2-C7EEC6DC420D}">
          <x14:formula1>
            <xm:f>Admin_Liste!$B$7:$B$11</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8BF13"/>
    <pageSetUpPr fitToPage="1"/>
  </sheetPr>
  <dimension ref="B1:Q49"/>
  <sheetViews>
    <sheetView showGridLines="0" zoomScaleNormal="100" workbookViewId="0">
      <selection activeCell="G32" sqref="G32"/>
    </sheetView>
  </sheetViews>
  <sheetFormatPr baseColWidth="10" defaultColWidth="10.6640625" defaultRowHeight="14.4" x14ac:dyDescent="0.3"/>
  <cols>
    <col min="1" max="1" width="5.6640625" style="1" customWidth="1"/>
    <col min="2" max="2" width="57.33203125" style="1" bestFit="1" customWidth="1"/>
    <col min="3" max="4" width="11.109375" style="1" bestFit="1" customWidth="1"/>
    <col min="5" max="5" width="11.88671875" style="1" customWidth="1"/>
    <col min="6" max="7" width="10.6640625" style="1"/>
    <col min="8" max="8" width="7.33203125" style="1" customWidth="1"/>
    <col min="9" max="9" width="58.6640625" style="1" customWidth="1"/>
    <col min="10" max="10" width="8.33203125" style="1" customWidth="1"/>
    <col min="11" max="11" width="9.6640625" style="1" customWidth="1"/>
    <col min="12" max="12" width="8.33203125" style="1" customWidth="1"/>
    <col min="13" max="13" width="9.6640625" style="1" customWidth="1"/>
    <col min="14" max="14" width="8.33203125" style="1" customWidth="1"/>
    <col min="15" max="15" width="9.6640625" style="1" customWidth="1"/>
    <col min="16" max="16" width="8.33203125" style="1" customWidth="1"/>
    <col min="17" max="17" width="9.6640625" style="1" customWidth="1"/>
    <col min="18" max="16384" width="10.6640625" style="1"/>
  </cols>
  <sheetData>
    <row r="1" spans="2:17" x14ac:dyDescent="0.3">
      <c r="B1" s="176"/>
      <c r="C1" s="176"/>
      <c r="D1" s="176"/>
      <c r="E1" s="176"/>
      <c r="F1" s="176"/>
      <c r="G1" s="176"/>
      <c r="H1" s="177"/>
      <c r="I1" s="176"/>
      <c r="J1" s="176"/>
      <c r="K1" s="176"/>
      <c r="L1" s="176"/>
      <c r="M1" s="176"/>
      <c r="N1" s="176"/>
      <c r="O1" s="176"/>
      <c r="P1" s="176"/>
      <c r="Q1" s="176"/>
    </row>
    <row r="2" spans="2:17" ht="24" thickBot="1" x14ac:dyDescent="0.35">
      <c r="B2" s="754" t="s">
        <v>163</v>
      </c>
      <c r="C2" s="755"/>
      <c r="D2" s="755"/>
      <c r="E2" s="755"/>
      <c r="F2" s="755"/>
      <c r="G2" s="756"/>
      <c r="I2" s="754" t="s">
        <v>164</v>
      </c>
      <c r="J2" s="755"/>
      <c r="K2" s="755"/>
      <c r="L2" s="755"/>
      <c r="M2" s="755"/>
      <c r="N2" s="755"/>
      <c r="O2" s="755"/>
      <c r="P2" s="755"/>
      <c r="Q2" s="756"/>
    </row>
    <row r="3" spans="2:17" x14ac:dyDescent="0.3">
      <c r="B3" s="176"/>
      <c r="C3" s="176"/>
      <c r="D3" s="176"/>
      <c r="E3" s="176"/>
      <c r="F3" s="319"/>
      <c r="G3" s="176"/>
      <c r="H3" s="177"/>
      <c r="I3" s="176"/>
      <c r="J3" s="176"/>
      <c r="K3" s="176"/>
      <c r="L3" s="176"/>
      <c r="M3" s="176"/>
      <c r="N3" s="176"/>
      <c r="O3" s="176"/>
      <c r="P3" s="176"/>
      <c r="Q3" s="176"/>
    </row>
    <row r="4" spans="2:17" ht="18" x14ac:dyDescent="0.35">
      <c r="B4" s="194"/>
      <c r="C4" s="301" t="e">
        <f>#REF!</f>
        <v>#REF!</v>
      </c>
      <c r="D4" s="196" t="e">
        <f>#REF!</f>
        <v>#REF!</v>
      </c>
      <c r="E4" s="303" t="e">
        <f>#REF!</f>
        <v>#REF!</v>
      </c>
      <c r="F4" s="202" t="e">
        <f>E4+1</f>
        <v>#REF!</v>
      </c>
      <c r="G4" s="200" t="e">
        <f>F4+1</f>
        <v>#REF!</v>
      </c>
      <c r="H4" s="291"/>
      <c r="I4" s="305"/>
      <c r="J4" s="759" t="e">
        <f>C4&amp;"/"&amp;D4</f>
        <v>#REF!</v>
      </c>
      <c r="K4" s="760"/>
      <c r="L4" s="761" t="e">
        <f>D4&amp;"/"&amp;E4</f>
        <v>#REF!</v>
      </c>
      <c r="M4" s="762"/>
      <c r="N4" s="759" t="e">
        <f>E4&amp;"/"&amp;F4</f>
        <v>#REF!</v>
      </c>
      <c r="O4" s="763"/>
      <c r="P4" s="757" t="e">
        <f>F4&amp;"/"&amp;G4</f>
        <v>#REF!</v>
      </c>
      <c r="Q4" s="758"/>
    </row>
    <row r="5" spans="2:17" x14ac:dyDescent="0.3">
      <c r="B5" s="300" t="s">
        <v>165</v>
      </c>
      <c r="C5" s="205" t="e">
        <f>#REF!</f>
        <v>#REF!</v>
      </c>
      <c r="D5" s="302" t="e">
        <f>#REF!</f>
        <v>#REF!</v>
      </c>
      <c r="E5" s="304" t="e">
        <f>#REF!</f>
        <v>#REF!</v>
      </c>
      <c r="F5" s="207" t="e">
        <f>#REF!</f>
        <v>#REF!</v>
      </c>
      <c r="G5" s="208" t="e">
        <f>#REF!</f>
        <v>#REF!</v>
      </c>
      <c r="H5" s="195"/>
      <c r="I5" s="311" t="s">
        <v>165</v>
      </c>
      <c r="J5" s="307" t="e">
        <f t="shared" ref="J5:J36" si="0">D5-C5</f>
        <v>#REF!</v>
      </c>
      <c r="K5" s="306" t="str">
        <f t="shared" ref="K5:K36" si="1">IFERROR(J5/C5,"")</f>
        <v/>
      </c>
      <c r="L5" s="211" t="e">
        <f t="shared" ref="L5:L36" si="2">E5-D5</f>
        <v>#REF!</v>
      </c>
      <c r="M5" s="212" t="str">
        <f t="shared" ref="M5:M36" si="3">IFERROR(L5/D5,"")</f>
        <v/>
      </c>
      <c r="N5" s="308" t="e">
        <f t="shared" ref="N5:N36" si="4">F5-E5</f>
        <v>#REF!</v>
      </c>
      <c r="O5" s="309" t="str">
        <f t="shared" ref="O5:O36" si="5">IFERROR(N5/E5,"")</f>
        <v/>
      </c>
      <c r="P5" s="179" t="e">
        <f t="shared" ref="P5:P36" si="6">G5-F5</f>
        <v>#REF!</v>
      </c>
      <c r="Q5" s="180" t="str">
        <f t="shared" ref="Q5:Q36" si="7">IFERROR(P5/F5,"")</f>
        <v/>
      </c>
    </row>
    <row r="6" spans="2:17" x14ac:dyDescent="0.3">
      <c r="B6" s="292" t="s">
        <v>166</v>
      </c>
      <c r="C6" s="205" t="e">
        <f>#REF!</f>
        <v>#REF!</v>
      </c>
      <c r="D6" s="205" t="e">
        <f>#REF!</f>
        <v>#REF!</v>
      </c>
      <c r="E6" s="206" t="e">
        <f>#REF!</f>
        <v>#REF!</v>
      </c>
      <c r="F6" s="207" t="e">
        <f>#REF!</f>
        <v>#REF!</v>
      </c>
      <c r="G6" s="208" t="e">
        <f>#REF!</f>
        <v>#REF!</v>
      </c>
      <c r="H6" s="195"/>
      <c r="I6" s="312" t="str">
        <f>B6</f>
        <v xml:space="preserve">dont : </v>
      </c>
      <c r="J6" s="209" t="e">
        <f t="shared" si="0"/>
        <v>#REF!</v>
      </c>
      <c r="K6" s="210" t="str">
        <f t="shared" si="1"/>
        <v/>
      </c>
      <c r="L6" s="211" t="e">
        <f t="shared" si="2"/>
        <v>#REF!</v>
      </c>
      <c r="M6" s="212" t="str">
        <f t="shared" si="3"/>
        <v/>
      </c>
      <c r="N6" s="211" t="e">
        <f t="shared" si="4"/>
        <v>#REF!</v>
      </c>
      <c r="O6" s="213" t="str">
        <f t="shared" si="5"/>
        <v/>
      </c>
      <c r="P6" s="179" t="e">
        <f t="shared" si="6"/>
        <v>#REF!</v>
      </c>
      <c r="Q6" s="180" t="str">
        <f t="shared" si="7"/>
        <v/>
      </c>
    </row>
    <row r="7" spans="2:17" x14ac:dyDescent="0.3">
      <c r="B7" s="292" t="s">
        <v>166</v>
      </c>
      <c r="C7" s="205" t="e">
        <f>#REF!</f>
        <v>#REF!</v>
      </c>
      <c r="D7" s="205" t="e">
        <f>#REF!</f>
        <v>#REF!</v>
      </c>
      <c r="E7" s="206" t="e">
        <f>#REF!</f>
        <v>#REF!</v>
      </c>
      <c r="F7" s="214" t="e">
        <f>#REF!</f>
        <v>#REF!</v>
      </c>
      <c r="G7" s="215" t="e">
        <f>#REF!</f>
        <v>#REF!</v>
      </c>
      <c r="H7" s="195"/>
      <c r="I7" s="312" t="str">
        <f t="shared" ref="I7:I10" si="8">B7</f>
        <v xml:space="preserve">dont : </v>
      </c>
      <c r="J7" s="209" t="e">
        <f t="shared" si="0"/>
        <v>#REF!</v>
      </c>
      <c r="K7" s="210" t="str">
        <f t="shared" si="1"/>
        <v/>
      </c>
      <c r="L7" s="211" t="e">
        <f t="shared" si="2"/>
        <v>#REF!</v>
      </c>
      <c r="M7" s="212" t="str">
        <f t="shared" si="3"/>
        <v/>
      </c>
      <c r="N7" s="211" t="e">
        <f t="shared" si="4"/>
        <v>#REF!</v>
      </c>
      <c r="O7" s="213" t="str">
        <f t="shared" si="5"/>
        <v/>
      </c>
      <c r="P7" s="179" t="e">
        <f t="shared" si="6"/>
        <v>#REF!</v>
      </c>
      <c r="Q7" s="180" t="str">
        <f t="shared" si="7"/>
        <v/>
      </c>
    </row>
    <row r="8" spans="2:17" x14ac:dyDescent="0.3">
      <c r="B8" s="292" t="s">
        <v>166</v>
      </c>
      <c r="C8" s="205" t="e">
        <f>#REF!</f>
        <v>#REF!</v>
      </c>
      <c r="D8" s="205" t="e">
        <f>#REF!</f>
        <v>#REF!</v>
      </c>
      <c r="E8" s="206" t="e">
        <f>#REF!</f>
        <v>#REF!</v>
      </c>
      <c r="F8" s="214" t="e">
        <f>#REF!</f>
        <v>#REF!</v>
      </c>
      <c r="G8" s="215" t="e">
        <f>#REF!</f>
        <v>#REF!</v>
      </c>
      <c r="H8" s="195"/>
      <c r="I8" s="312" t="str">
        <f t="shared" si="8"/>
        <v xml:space="preserve">dont : </v>
      </c>
      <c r="J8" s="209" t="e">
        <f t="shared" si="0"/>
        <v>#REF!</v>
      </c>
      <c r="K8" s="210" t="str">
        <f>IFERROR(J8/C8,"")</f>
        <v/>
      </c>
      <c r="L8" s="211" t="e">
        <f t="shared" si="2"/>
        <v>#REF!</v>
      </c>
      <c r="M8" s="212" t="str">
        <f t="shared" si="3"/>
        <v/>
      </c>
      <c r="N8" s="211" t="e">
        <f t="shared" si="4"/>
        <v>#REF!</v>
      </c>
      <c r="O8" s="213" t="str">
        <f t="shared" si="5"/>
        <v/>
      </c>
      <c r="P8" s="179" t="e">
        <f t="shared" si="6"/>
        <v>#REF!</v>
      </c>
      <c r="Q8" s="180" t="str">
        <f t="shared" si="7"/>
        <v/>
      </c>
    </row>
    <row r="9" spans="2:17" x14ac:dyDescent="0.3">
      <c r="B9" s="292" t="s">
        <v>166</v>
      </c>
      <c r="C9" s="205" t="e">
        <f>#REF!</f>
        <v>#REF!</v>
      </c>
      <c r="D9" s="205" t="e">
        <f>#REF!</f>
        <v>#REF!</v>
      </c>
      <c r="E9" s="206" t="e">
        <f>#REF!</f>
        <v>#REF!</v>
      </c>
      <c r="F9" s="214" t="e">
        <f>#REF!</f>
        <v>#REF!</v>
      </c>
      <c r="G9" s="215" t="e">
        <f>#REF!</f>
        <v>#REF!</v>
      </c>
      <c r="H9" s="310"/>
      <c r="I9" s="312" t="str">
        <f t="shared" si="8"/>
        <v xml:space="preserve">dont : </v>
      </c>
      <c r="J9" s="209" t="e">
        <f t="shared" si="0"/>
        <v>#REF!</v>
      </c>
      <c r="K9" s="210" t="str">
        <f t="shared" si="1"/>
        <v/>
      </c>
      <c r="L9" s="211" t="e">
        <f t="shared" si="2"/>
        <v>#REF!</v>
      </c>
      <c r="M9" s="212" t="str">
        <f t="shared" si="3"/>
        <v/>
      </c>
      <c r="N9" s="211" t="e">
        <f t="shared" si="4"/>
        <v>#REF!</v>
      </c>
      <c r="O9" s="213" t="str">
        <f t="shared" si="5"/>
        <v/>
      </c>
      <c r="P9" s="179" t="e">
        <f t="shared" si="6"/>
        <v>#REF!</v>
      </c>
      <c r="Q9" s="180" t="str">
        <f t="shared" si="7"/>
        <v/>
      </c>
    </row>
    <row r="10" spans="2:17" x14ac:dyDescent="0.3">
      <c r="B10" s="292" t="s">
        <v>166</v>
      </c>
      <c r="C10" s="205" t="e">
        <f>#REF!</f>
        <v>#REF!</v>
      </c>
      <c r="D10" s="205" t="e">
        <f>#REF!</f>
        <v>#REF!</v>
      </c>
      <c r="E10" s="206" t="e">
        <f>#REF!</f>
        <v>#REF!</v>
      </c>
      <c r="F10" s="214" t="e">
        <f>#REF!</f>
        <v>#REF!</v>
      </c>
      <c r="G10" s="215" t="e">
        <f>#REF!</f>
        <v>#REF!</v>
      </c>
      <c r="H10" s="195"/>
      <c r="I10" s="312" t="str">
        <f t="shared" si="8"/>
        <v xml:space="preserve">dont : </v>
      </c>
      <c r="J10" s="209" t="e">
        <f t="shared" si="0"/>
        <v>#REF!</v>
      </c>
      <c r="K10" s="210" t="str">
        <f t="shared" si="1"/>
        <v/>
      </c>
      <c r="L10" s="211" t="e">
        <f t="shared" si="2"/>
        <v>#REF!</v>
      </c>
      <c r="M10" s="212" t="str">
        <f t="shared" si="3"/>
        <v/>
      </c>
      <c r="N10" s="211" t="e">
        <f t="shared" si="4"/>
        <v>#REF!</v>
      </c>
      <c r="O10" s="213" t="str">
        <f t="shared" si="5"/>
        <v/>
      </c>
      <c r="P10" s="179" t="e">
        <f t="shared" si="6"/>
        <v>#REF!</v>
      </c>
      <c r="Q10" s="180" t="str">
        <f t="shared" si="7"/>
        <v/>
      </c>
    </row>
    <row r="11" spans="2:17" x14ac:dyDescent="0.3">
      <c r="B11" s="293" t="s">
        <v>167</v>
      </c>
      <c r="C11" s="205" t="e">
        <f>#REF!</f>
        <v>#REF!</v>
      </c>
      <c r="D11" s="205" t="e">
        <f>#REF!</f>
        <v>#REF!</v>
      </c>
      <c r="E11" s="206" t="e">
        <f>#REF!</f>
        <v>#REF!</v>
      </c>
      <c r="F11" s="214" t="e">
        <f>#REF!</f>
        <v>#REF!</v>
      </c>
      <c r="G11" s="215" t="e">
        <f>#REF!</f>
        <v>#REF!</v>
      </c>
      <c r="H11" s="195"/>
      <c r="I11" s="313" t="s">
        <v>167</v>
      </c>
      <c r="J11" s="209" t="e">
        <f t="shared" si="0"/>
        <v>#REF!</v>
      </c>
      <c r="K11" s="216" t="str">
        <f t="shared" si="1"/>
        <v/>
      </c>
      <c r="L11" s="211" t="e">
        <f t="shared" si="2"/>
        <v>#REF!</v>
      </c>
      <c r="M11" s="217" t="str">
        <f t="shared" si="3"/>
        <v/>
      </c>
      <c r="N11" s="211" t="e">
        <f t="shared" si="4"/>
        <v>#REF!</v>
      </c>
      <c r="O11" s="218" t="str">
        <f t="shared" si="5"/>
        <v/>
      </c>
      <c r="P11" s="179" t="e">
        <f t="shared" si="6"/>
        <v>#REF!</v>
      </c>
      <c r="Q11" s="181" t="str">
        <f t="shared" si="7"/>
        <v/>
      </c>
    </row>
    <row r="12" spans="2:17" x14ac:dyDescent="0.3">
      <c r="B12" s="293" t="s">
        <v>168</v>
      </c>
      <c r="C12" s="205" t="e">
        <f>#REF!</f>
        <v>#REF!</v>
      </c>
      <c r="D12" s="205" t="e">
        <f>#REF!</f>
        <v>#REF!</v>
      </c>
      <c r="E12" s="206" t="e">
        <f>#REF!</f>
        <v>#REF!</v>
      </c>
      <c r="F12" s="214" t="e">
        <f>#REF!</f>
        <v>#REF!</v>
      </c>
      <c r="G12" s="215" t="e">
        <f>#REF!</f>
        <v>#REF!</v>
      </c>
      <c r="H12" s="195"/>
      <c r="I12" s="313" t="s">
        <v>168</v>
      </c>
      <c r="J12" s="209" t="e">
        <f t="shared" si="0"/>
        <v>#REF!</v>
      </c>
      <c r="K12" s="216" t="str">
        <f t="shared" si="1"/>
        <v/>
      </c>
      <c r="L12" s="211" t="e">
        <f t="shared" si="2"/>
        <v>#REF!</v>
      </c>
      <c r="M12" s="217" t="str">
        <f t="shared" si="3"/>
        <v/>
      </c>
      <c r="N12" s="211" t="e">
        <f t="shared" si="4"/>
        <v>#REF!</v>
      </c>
      <c r="O12" s="218" t="str">
        <f t="shared" si="5"/>
        <v/>
      </c>
      <c r="P12" s="179" t="e">
        <f t="shared" si="6"/>
        <v>#REF!</v>
      </c>
      <c r="Q12" s="181" t="str">
        <f t="shared" si="7"/>
        <v/>
      </c>
    </row>
    <row r="13" spans="2:17" x14ac:dyDescent="0.3">
      <c r="B13" s="293" t="s">
        <v>169</v>
      </c>
      <c r="C13" s="205" t="e">
        <f>#REF!</f>
        <v>#REF!</v>
      </c>
      <c r="D13" s="205" t="e">
        <f>#REF!</f>
        <v>#REF!</v>
      </c>
      <c r="E13" s="206" t="e">
        <f>#REF!</f>
        <v>#REF!</v>
      </c>
      <c r="F13" s="214" t="e">
        <f>#REF!</f>
        <v>#REF!</v>
      </c>
      <c r="G13" s="215" t="e">
        <f>#REF!</f>
        <v>#REF!</v>
      </c>
      <c r="H13" s="195"/>
      <c r="I13" s="313" t="s">
        <v>169</v>
      </c>
      <c r="J13" s="209" t="e">
        <f t="shared" si="0"/>
        <v>#REF!</v>
      </c>
      <c r="K13" s="216" t="str">
        <f t="shared" si="1"/>
        <v/>
      </c>
      <c r="L13" s="211" t="e">
        <f t="shared" si="2"/>
        <v>#REF!</v>
      </c>
      <c r="M13" s="217" t="str">
        <f t="shared" si="3"/>
        <v/>
      </c>
      <c r="N13" s="211" t="e">
        <f t="shared" si="4"/>
        <v>#REF!</v>
      </c>
      <c r="O13" s="218" t="str">
        <f t="shared" si="5"/>
        <v/>
      </c>
      <c r="P13" s="179" t="e">
        <f t="shared" si="6"/>
        <v>#REF!</v>
      </c>
      <c r="Q13" s="181" t="str">
        <f t="shared" si="7"/>
        <v/>
      </c>
    </row>
    <row r="14" spans="2:17" x14ac:dyDescent="0.3">
      <c r="B14" s="292" t="s">
        <v>166</v>
      </c>
      <c r="C14" s="205" t="e">
        <f>#REF!</f>
        <v>#REF!</v>
      </c>
      <c r="D14" s="205" t="e">
        <f>#REF!</f>
        <v>#REF!</v>
      </c>
      <c r="E14" s="206" t="e">
        <f>#REF!</f>
        <v>#REF!</v>
      </c>
      <c r="F14" s="214" t="e">
        <f>#REF!</f>
        <v>#REF!</v>
      </c>
      <c r="G14" s="215" t="e">
        <f>#REF!</f>
        <v>#REF!</v>
      </c>
      <c r="H14" s="195"/>
      <c r="I14" s="312" t="str">
        <f>B14</f>
        <v xml:space="preserve">dont : </v>
      </c>
      <c r="J14" s="209" t="e">
        <f t="shared" si="0"/>
        <v>#REF!</v>
      </c>
      <c r="K14" s="216" t="str">
        <f t="shared" si="1"/>
        <v/>
      </c>
      <c r="L14" s="211" t="e">
        <f t="shared" si="2"/>
        <v>#REF!</v>
      </c>
      <c r="M14" s="219" t="str">
        <f t="shared" si="3"/>
        <v/>
      </c>
      <c r="N14" s="220" t="e">
        <f t="shared" si="4"/>
        <v>#REF!</v>
      </c>
      <c r="O14" s="218" t="str">
        <f t="shared" si="5"/>
        <v/>
      </c>
      <c r="P14" s="179" t="e">
        <f t="shared" si="6"/>
        <v>#REF!</v>
      </c>
      <c r="Q14" s="181" t="str">
        <f t="shared" si="7"/>
        <v/>
      </c>
    </row>
    <row r="15" spans="2:17" x14ac:dyDescent="0.3">
      <c r="B15" s="292" t="s">
        <v>166</v>
      </c>
      <c r="C15" s="205" t="e">
        <f>#REF!</f>
        <v>#REF!</v>
      </c>
      <c r="D15" s="205" t="e">
        <f>#REF!</f>
        <v>#REF!</v>
      </c>
      <c r="E15" s="206" t="e">
        <f>#REF!</f>
        <v>#REF!</v>
      </c>
      <c r="F15" s="214" t="e">
        <f>#REF!</f>
        <v>#REF!</v>
      </c>
      <c r="G15" s="215" t="e">
        <f>#REF!</f>
        <v>#REF!</v>
      </c>
      <c r="H15" s="195"/>
      <c r="I15" s="312" t="str">
        <f t="shared" ref="I15:I18" si="9">B15</f>
        <v xml:space="preserve">dont : </v>
      </c>
      <c r="J15" s="209" t="e">
        <f t="shared" si="0"/>
        <v>#REF!</v>
      </c>
      <c r="K15" s="216" t="str">
        <f t="shared" si="1"/>
        <v/>
      </c>
      <c r="L15" s="211" t="e">
        <f t="shared" si="2"/>
        <v>#REF!</v>
      </c>
      <c r="M15" s="219" t="str">
        <f t="shared" si="3"/>
        <v/>
      </c>
      <c r="N15" s="220" t="e">
        <f t="shared" si="4"/>
        <v>#REF!</v>
      </c>
      <c r="O15" s="218" t="str">
        <f t="shared" si="5"/>
        <v/>
      </c>
      <c r="P15" s="179" t="e">
        <f t="shared" si="6"/>
        <v>#REF!</v>
      </c>
      <c r="Q15" s="181" t="str">
        <f t="shared" si="7"/>
        <v/>
      </c>
    </row>
    <row r="16" spans="2:17" x14ac:dyDescent="0.3">
      <c r="B16" s="292" t="s">
        <v>166</v>
      </c>
      <c r="C16" s="205" t="e">
        <f>#REF!</f>
        <v>#REF!</v>
      </c>
      <c r="D16" s="205" t="e">
        <f>#REF!</f>
        <v>#REF!</v>
      </c>
      <c r="E16" s="206" t="e">
        <f>#REF!</f>
        <v>#REF!</v>
      </c>
      <c r="F16" s="214" t="e">
        <f>#REF!</f>
        <v>#REF!</v>
      </c>
      <c r="G16" s="215" t="e">
        <f>#REF!</f>
        <v>#REF!</v>
      </c>
      <c r="H16" s="195"/>
      <c r="I16" s="312" t="str">
        <f t="shared" si="9"/>
        <v xml:space="preserve">dont : </v>
      </c>
      <c r="J16" s="209" t="e">
        <f t="shared" si="0"/>
        <v>#REF!</v>
      </c>
      <c r="K16" s="216" t="str">
        <f t="shared" si="1"/>
        <v/>
      </c>
      <c r="L16" s="211" t="e">
        <f t="shared" si="2"/>
        <v>#REF!</v>
      </c>
      <c r="M16" s="219" t="str">
        <f t="shared" si="3"/>
        <v/>
      </c>
      <c r="N16" s="220" t="e">
        <f t="shared" si="4"/>
        <v>#REF!</v>
      </c>
      <c r="O16" s="218" t="str">
        <f t="shared" si="5"/>
        <v/>
      </c>
      <c r="P16" s="179" t="e">
        <f t="shared" si="6"/>
        <v>#REF!</v>
      </c>
      <c r="Q16" s="181" t="str">
        <f t="shared" si="7"/>
        <v/>
      </c>
    </row>
    <row r="17" spans="2:17" x14ac:dyDescent="0.3">
      <c r="B17" s="292" t="s">
        <v>166</v>
      </c>
      <c r="C17" s="205" t="e">
        <f>#REF!</f>
        <v>#REF!</v>
      </c>
      <c r="D17" s="205" t="e">
        <f>#REF!</f>
        <v>#REF!</v>
      </c>
      <c r="E17" s="206" t="e">
        <f>#REF!</f>
        <v>#REF!</v>
      </c>
      <c r="F17" s="214" t="e">
        <f>#REF!</f>
        <v>#REF!</v>
      </c>
      <c r="G17" s="215" t="e">
        <f>#REF!</f>
        <v>#REF!</v>
      </c>
      <c r="H17" s="195"/>
      <c r="I17" s="312" t="str">
        <f t="shared" si="9"/>
        <v xml:space="preserve">dont : </v>
      </c>
      <c r="J17" s="209" t="e">
        <f t="shared" si="0"/>
        <v>#REF!</v>
      </c>
      <c r="K17" s="216" t="str">
        <f t="shared" si="1"/>
        <v/>
      </c>
      <c r="L17" s="211" t="e">
        <f t="shared" si="2"/>
        <v>#REF!</v>
      </c>
      <c r="M17" s="219" t="str">
        <f t="shared" si="3"/>
        <v/>
      </c>
      <c r="N17" s="220" t="e">
        <f t="shared" si="4"/>
        <v>#REF!</v>
      </c>
      <c r="O17" s="218" t="str">
        <f t="shared" si="5"/>
        <v/>
      </c>
      <c r="P17" s="179" t="e">
        <f t="shared" si="6"/>
        <v>#REF!</v>
      </c>
      <c r="Q17" s="181" t="str">
        <f t="shared" si="7"/>
        <v/>
      </c>
    </row>
    <row r="18" spans="2:17" x14ac:dyDescent="0.3">
      <c r="B18" s="292" t="s">
        <v>166</v>
      </c>
      <c r="C18" s="205" t="e">
        <f>#REF!</f>
        <v>#REF!</v>
      </c>
      <c r="D18" s="205" t="e">
        <f>#REF!</f>
        <v>#REF!</v>
      </c>
      <c r="E18" s="206" t="e">
        <f>#REF!</f>
        <v>#REF!</v>
      </c>
      <c r="F18" s="214" t="e">
        <f>#REF!</f>
        <v>#REF!</v>
      </c>
      <c r="G18" s="215" t="e">
        <f>#REF!</f>
        <v>#REF!</v>
      </c>
      <c r="H18" s="195"/>
      <c r="I18" s="312" t="str">
        <f t="shared" si="9"/>
        <v xml:space="preserve">dont : </v>
      </c>
      <c r="J18" s="209" t="e">
        <f t="shared" si="0"/>
        <v>#REF!</v>
      </c>
      <c r="K18" s="216" t="str">
        <f t="shared" si="1"/>
        <v/>
      </c>
      <c r="L18" s="211" t="e">
        <f t="shared" si="2"/>
        <v>#REF!</v>
      </c>
      <c r="M18" s="219" t="str">
        <f t="shared" si="3"/>
        <v/>
      </c>
      <c r="N18" s="220" t="e">
        <f t="shared" si="4"/>
        <v>#REF!</v>
      </c>
      <c r="O18" s="218" t="str">
        <f t="shared" si="5"/>
        <v/>
      </c>
      <c r="P18" s="178" t="e">
        <f t="shared" si="6"/>
        <v>#REF!</v>
      </c>
      <c r="Q18" s="181" t="str">
        <f t="shared" si="7"/>
        <v/>
      </c>
    </row>
    <row r="19" spans="2:17" x14ac:dyDescent="0.3">
      <c r="B19" s="293" t="s">
        <v>170</v>
      </c>
      <c r="C19" s="205" t="e">
        <f>#REF!</f>
        <v>#REF!</v>
      </c>
      <c r="D19" s="205" t="e">
        <f>#REF!</f>
        <v>#REF!</v>
      </c>
      <c r="E19" s="206" t="e">
        <f>#REF!</f>
        <v>#REF!</v>
      </c>
      <c r="F19" s="214" t="e">
        <f>#REF!</f>
        <v>#REF!</v>
      </c>
      <c r="G19" s="215" t="e">
        <f>#REF!</f>
        <v>#REF!</v>
      </c>
      <c r="H19" s="195"/>
      <c r="I19" s="313" t="s">
        <v>170</v>
      </c>
      <c r="J19" s="209" t="e">
        <f t="shared" si="0"/>
        <v>#REF!</v>
      </c>
      <c r="K19" s="216" t="str">
        <f t="shared" si="1"/>
        <v/>
      </c>
      <c r="L19" s="211" t="e">
        <f t="shared" si="2"/>
        <v>#REF!</v>
      </c>
      <c r="M19" s="219" t="str">
        <f t="shared" si="3"/>
        <v/>
      </c>
      <c r="N19" s="220" t="e">
        <f t="shared" si="4"/>
        <v>#REF!</v>
      </c>
      <c r="O19" s="218" t="str">
        <f t="shared" si="5"/>
        <v/>
      </c>
      <c r="P19" s="178" t="e">
        <f t="shared" si="6"/>
        <v>#REF!</v>
      </c>
      <c r="Q19" s="181" t="str">
        <f t="shared" si="7"/>
        <v/>
      </c>
    </row>
    <row r="20" spans="2:17" x14ac:dyDescent="0.3">
      <c r="B20" s="294" t="s">
        <v>171</v>
      </c>
      <c r="C20" s="221" t="e">
        <f>#REF!</f>
        <v>#REF!</v>
      </c>
      <c r="D20" s="221" t="e">
        <f>#REF!</f>
        <v>#REF!</v>
      </c>
      <c r="E20" s="222" t="e">
        <f>#REF!</f>
        <v>#REF!</v>
      </c>
      <c r="F20" s="223" t="e">
        <f>#REF!</f>
        <v>#REF!</v>
      </c>
      <c r="G20" s="224" t="e">
        <f>#REF!</f>
        <v>#REF!</v>
      </c>
      <c r="H20" s="195"/>
      <c r="I20" s="314" t="s">
        <v>171</v>
      </c>
      <c r="J20" s="225" t="e">
        <f t="shared" si="0"/>
        <v>#REF!</v>
      </c>
      <c r="K20" s="226" t="str">
        <f t="shared" si="1"/>
        <v/>
      </c>
      <c r="L20" s="227" t="e">
        <f t="shared" si="2"/>
        <v>#REF!</v>
      </c>
      <c r="M20" s="228" t="str">
        <f t="shared" si="3"/>
        <v/>
      </c>
      <c r="N20" s="229" t="e">
        <f t="shared" si="4"/>
        <v>#REF!</v>
      </c>
      <c r="O20" s="230" t="str">
        <f t="shared" si="5"/>
        <v/>
      </c>
      <c r="P20" s="182" t="e">
        <f t="shared" si="6"/>
        <v>#REF!</v>
      </c>
      <c r="Q20" s="183" t="str">
        <f t="shared" si="7"/>
        <v/>
      </c>
    </row>
    <row r="21" spans="2:17" x14ac:dyDescent="0.3">
      <c r="B21" s="294" t="s">
        <v>172</v>
      </c>
      <c r="C21" s="221" t="e">
        <f>#REF!</f>
        <v>#REF!</v>
      </c>
      <c r="D21" s="221" t="e">
        <f>#REF!</f>
        <v>#REF!</v>
      </c>
      <c r="E21" s="222" t="e">
        <f>#REF!</f>
        <v>#REF!</v>
      </c>
      <c r="F21" s="223" t="e">
        <f>#REF!</f>
        <v>#REF!</v>
      </c>
      <c r="G21" s="224" t="e">
        <f>#REF!</f>
        <v>#REF!</v>
      </c>
      <c r="H21" s="195"/>
      <c r="I21" s="314" t="s">
        <v>172</v>
      </c>
      <c r="J21" s="225" t="e">
        <f t="shared" si="0"/>
        <v>#REF!</v>
      </c>
      <c r="K21" s="226" t="str">
        <f t="shared" si="1"/>
        <v/>
      </c>
      <c r="L21" s="227" t="e">
        <f t="shared" si="2"/>
        <v>#REF!</v>
      </c>
      <c r="M21" s="228" t="str">
        <f t="shared" si="3"/>
        <v/>
      </c>
      <c r="N21" s="229" t="e">
        <f t="shared" si="4"/>
        <v>#REF!</v>
      </c>
      <c r="O21" s="230" t="str">
        <f t="shared" si="5"/>
        <v/>
      </c>
      <c r="P21" s="182" t="e">
        <f t="shared" si="6"/>
        <v>#REF!</v>
      </c>
      <c r="Q21" s="183" t="str">
        <f t="shared" si="7"/>
        <v/>
      </c>
    </row>
    <row r="22" spans="2:17" ht="15" thickBot="1" x14ac:dyDescent="0.35">
      <c r="B22" s="293" t="s">
        <v>173</v>
      </c>
      <c r="C22" s="205" t="e">
        <f>#REF!</f>
        <v>#REF!</v>
      </c>
      <c r="D22" s="205" t="e">
        <f>#REF!</f>
        <v>#REF!</v>
      </c>
      <c r="E22" s="231" t="e">
        <f>#REF!</f>
        <v>#REF!</v>
      </c>
      <c r="F22" s="232" t="e">
        <f>#REF!</f>
        <v>#REF!</v>
      </c>
      <c r="G22" s="233" t="e">
        <f>#REF!</f>
        <v>#REF!</v>
      </c>
      <c r="H22" s="195"/>
      <c r="I22" s="313" t="s">
        <v>173</v>
      </c>
      <c r="J22" s="209" t="e">
        <f t="shared" si="0"/>
        <v>#REF!</v>
      </c>
      <c r="K22" s="216" t="str">
        <f t="shared" si="1"/>
        <v/>
      </c>
      <c r="L22" s="211" t="e">
        <f t="shared" si="2"/>
        <v>#REF!</v>
      </c>
      <c r="M22" s="219" t="str">
        <f t="shared" si="3"/>
        <v/>
      </c>
      <c r="N22" s="220" t="e">
        <f t="shared" si="4"/>
        <v>#REF!</v>
      </c>
      <c r="O22" s="218" t="str">
        <f t="shared" si="5"/>
        <v/>
      </c>
      <c r="P22" s="178" t="e">
        <f t="shared" si="6"/>
        <v>#REF!</v>
      </c>
      <c r="Q22" s="181" t="str">
        <f t="shared" si="7"/>
        <v/>
      </c>
    </row>
    <row r="23" spans="2:17" ht="15" thickBot="1" x14ac:dyDescent="0.35">
      <c r="B23" s="295" t="s">
        <v>174</v>
      </c>
      <c r="C23" s="234" t="e">
        <f>#REF!</f>
        <v>#REF!</v>
      </c>
      <c r="D23" s="234" t="e">
        <f>#REF!</f>
        <v>#REF!</v>
      </c>
      <c r="E23" s="235" t="e">
        <f>#REF!</f>
        <v>#REF!</v>
      </c>
      <c r="F23" s="236" t="e">
        <f>#REF!</f>
        <v>#REF!</v>
      </c>
      <c r="G23" s="237" t="e">
        <f>#REF!</f>
        <v>#REF!</v>
      </c>
      <c r="H23" s="195"/>
      <c r="I23" s="317" t="s">
        <v>174</v>
      </c>
      <c r="J23" s="238" t="e">
        <f t="shared" si="0"/>
        <v>#REF!</v>
      </c>
      <c r="K23" s="239" t="str">
        <f t="shared" si="1"/>
        <v/>
      </c>
      <c r="L23" s="240" t="e">
        <f t="shared" si="2"/>
        <v>#REF!</v>
      </c>
      <c r="M23" s="241" t="str">
        <f t="shared" si="3"/>
        <v/>
      </c>
      <c r="N23" s="242" t="e">
        <f t="shared" si="4"/>
        <v>#REF!</v>
      </c>
      <c r="O23" s="243" t="str">
        <f t="shared" si="5"/>
        <v/>
      </c>
      <c r="P23" s="184" t="e">
        <f t="shared" si="6"/>
        <v>#REF!</v>
      </c>
      <c r="Q23" s="185" t="str">
        <f t="shared" si="7"/>
        <v/>
      </c>
    </row>
    <row r="24" spans="2:17" x14ac:dyDescent="0.3">
      <c r="B24" s="293" t="s">
        <v>175</v>
      </c>
      <c r="C24" s="205" t="e">
        <f>#REF!</f>
        <v>#REF!</v>
      </c>
      <c r="D24" s="204" t="e">
        <f>#REF!</f>
        <v>#REF!</v>
      </c>
      <c r="E24" s="206" t="e">
        <f>#REF!</f>
        <v>#REF!</v>
      </c>
      <c r="F24" s="244" t="e">
        <f>#REF!</f>
        <v>#REF!</v>
      </c>
      <c r="G24" s="215" t="e">
        <f>#REF!</f>
        <v>#REF!</v>
      </c>
      <c r="H24" s="195"/>
      <c r="I24" s="313" t="s">
        <v>175</v>
      </c>
      <c r="J24" s="209" t="e">
        <f t="shared" si="0"/>
        <v>#REF!</v>
      </c>
      <c r="K24" s="216" t="str">
        <f t="shared" si="1"/>
        <v/>
      </c>
      <c r="L24" s="211" t="e">
        <f t="shared" si="2"/>
        <v>#REF!</v>
      </c>
      <c r="M24" s="219" t="str">
        <f t="shared" si="3"/>
        <v/>
      </c>
      <c r="N24" s="220" t="e">
        <f t="shared" si="4"/>
        <v>#REF!</v>
      </c>
      <c r="O24" s="218" t="str">
        <f t="shared" si="5"/>
        <v/>
      </c>
      <c r="P24" s="178" t="e">
        <f t="shared" si="6"/>
        <v>#REF!</v>
      </c>
      <c r="Q24" s="181" t="str">
        <f t="shared" si="7"/>
        <v/>
      </c>
    </row>
    <row r="25" spans="2:17" x14ac:dyDescent="0.3">
      <c r="B25" s="293" t="s">
        <v>176</v>
      </c>
      <c r="C25" s="205" t="e">
        <f>#REF!</f>
        <v>#REF!</v>
      </c>
      <c r="D25" s="205" t="e">
        <f>#REF!</f>
        <v>#REF!</v>
      </c>
      <c r="E25" s="206" t="e">
        <f>#REF!</f>
        <v>#REF!</v>
      </c>
      <c r="F25" s="214" t="e">
        <f>#REF!</f>
        <v>#REF!</v>
      </c>
      <c r="G25" s="215" t="e">
        <f>#REF!</f>
        <v>#REF!</v>
      </c>
      <c r="H25" s="195"/>
      <c r="I25" s="313" t="s">
        <v>176</v>
      </c>
      <c r="J25" s="209" t="e">
        <f t="shared" si="0"/>
        <v>#REF!</v>
      </c>
      <c r="K25" s="216" t="str">
        <f t="shared" si="1"/>
        <v/>
      </c>
      <c r="L25" s="211" t="e">
        <f t="shared" si="2"/>
        <v>#REF!</v>
      </c>
      <c r="M25" s="219" t="str">
        <f t="shared" si="3"/>
        <v/>
      </c>
      <c r="N25" s="220" t="e">
        <f t="shared" si="4"/>
        <v>#REF!</v>
      </c>
      <c r="O25" s="218" t="str">
        <f t="shared" si="5"/>
        <v/>
      </c>
      <c r="P25" s="178" t="e">
        <f t="shared" si="6"/>
        <v>#REF!</v>
      </c>
      <c r="Q25" s="181" t="str">
        <f t="shared" si="7"/>
        <v/>
      </c>
    </row>
    <row r="26" spans="2:17" x14ac:dyDescent="0.3">
      <c r="B26" s="293" t="s">
        <v>177</v>
      </c>
      <c r="C26" s="205" t="e">
        <f>#REF!</f>
        <v>#REF!</v>
      </c>
      <c r="D26" s="205" t="e">
        <f>#REF!</f>
        <v>#REF!</v>
      </c>
      <c r="E26" s="206" t="e">
        <f>#REF!</f>
        <v>#REF!</v>
      </c>
      <c r="F26" s="214" t="e">
        <f>#REF!</f>
        <v>#REF!</v>
      </c>
      <c r="G26" s="215" t="e">
        <f>#REF!</f>
        <v>#REF!</v>
      </c>
      <c r="H26" s="195"/>
      <c r="I26" s="313" t="s">
        <v>177</v>
      </c>
      <c r="J26" s="209" t="e">
        <f t="shared" si="0"/>
        <v>#REF!</v>
      </c>
      <c r="K26" s="216" t="str">
        <f t="shared" si="1"/>
        <v/>
      </c>
      <c r="L26" s="211" t="e">
        <f t="shared" si="2"/>
        <v>#REF!</v>
      </c>
      <c r="M26" s="219" t="str">
        <f t="shared" si="3"/>
        <v/>
      </c>
      <c r="N26" s="220" t="e">
        <f t="shared" si="4"/>
        <v>#REF!</v>
      </c>
      <c r="O26" s="218" t="str">
        <f t="shared" si="5"/>
        <v/>
      </c>
      <c r="P26" s="178" t="e">
        <f t="shared" si="6"/>
        <v>#REF!</v>
      </c>
      <c r="Q26" s="181" t="str">
        <f t="shared" si="7"/>
        <v/>
      </c>
    </row>
    <row r="27" spans="2:17" x14ac:dyDescent="0.3">
      <c r="B27" s="293" t="s">
        <v>178</v>
      </c>
      <c r="C27" s="205" t="e">
        <f>#REF!</f>
        <v>#REF!</v>
      </c>
      <c r="D27" s="205" t="e">
        <f>#REF!</f>
        <v>#REF!</v>
      </c>
      <c r="E27" s="206" t="e">
        <f>#REF!</f>
        <v>#REF!</v>
      </c>
      <c r="F27" s="214" t="e">
        <f>#REF!</f>
        <v>#REF!</v>
      </c>
      <c r="G27" s="215" t="e">
        <f>#REF!</f>
        <v>#REF!</v>
      </c>
      <c r="H27" s="195"/>
      <c r="I27" s="313" t="s">
        <v>178</v>
      </c>
      <c r="J27" s="209" t="e">
        <f t="shared" si="0"/>
        <v>#REF!</v>
      </c>
      <c r="K27" s="216" t="str">
        <f t="shared" si="1"/>
        <v/>
      </c>
      <c r="L27" s="211" t="e">
        <f t="shared" si="2"/>
        <v>#REF!</v>
      </c>
      <c r="M27" s="219" t="str">
        <f t="shared" si="3"/>
        <v/>
      </c>
      <c r="N27" s="220" t="e">
        <f t="shared" si="4"/>
        <v>#REF!</v>
      </c>
      <c r="O27" s="218" t="str">
        <f t="shared" si="5"/>
        <v/>
      </c>
      <c r="P27" s="178" t="e">
        <f t="shared" si="6"/>
        <v>#REF!</v>
      </c>
      <c r="Q27" s="181" t="str">
        <f t="shared" si="7"/>
        <v/>
      </c>
    </row>
    <row r="28" spans="2:17" x14ac:dyDescent="0.3">
      <c r="B28" s="294" t="s">
        <v>179</v>
      </c>
      <c r="C28" s="245" t="e">
        <f>#REF!</f>
        <v>#REF!</v>
      </c>
      <c r="D28" s="245" t="e">
        <f>#REF!</f>
        <v>#REF!</v>
      </c>
      <c r="E28" s="246" t="e">
        <f>#REF!</f>
        <v>#REF!</v>
      </c>
      <c r="F28" s="247" t="e">
        <f>#REF!</f>
        <v>#REF!</v>
      </c>
      <c r="G28" s="248" t="e">
        <f>#REF!</f>
        <v>#REF!</v>
      </c>
      <c r="H28" s="195"/>
      <c r="I28" s="314" t="s">
        <v>179</v>
      </c>
      <c r="J28" s="225" t="e">
        <f t="shared" si="0"/>
        <v>#REF!</v>
      </c>
      <c r="K28" s="228" t="str">
        <f t="shared" si="1"/>
        <v/>
      </c>
      <c r="L28" s="229" t="e">
        <f t="shared" si="2"/>
        <v>#REF!</v>
      </c>
      <c r="M28" s="228" t="str">
        <f t="shared" si="3"/>
        <v/>
      </c>
      <c r="N28" s="229" t="e">
        <f t="shared" si="4"/>
        <v>#REF!</v>
      </c>
      <c r="O28" s="230" t="str">
        <f t="shared" si="5"/>
        <v/>
      </c>
      <c r="P28" s="182" t="e">
        <f t="shared" si="6"/>
        <v>#REF!</v>
      </c>
      <c r="Q28" s="183" t="str">
        <f t="shared" si="7"/>
        <v/>
      </c>
    </row>
    <row r="29" spans="2:17" x14ac:dyDescent="0.3">
      <c r="B29" s="293" t="s">
        <v>180</v>
      </c>
      <c r="C29" s="205" t="e">
        <f>#REF!</f>
        <v>#REF!</v>
      </c>
      <c r="D29" s="205" t="e">
        <f>#REF!</f>
        <v>#REF!</v>
      </c>
      <c r="E29" s="249" t="e">
        <f>#REF!</f>
        <v>#REF!</v>
      </c>
      <c r="F29" s="214" t="e">
        <f>#REF!</f>
        <v>#REF!</v>
      </c>
      <c r="G29" s="215" t="e">
        <f>#REF!</f>
        <v>#REF!</v>
      </c>
      <c r="H29" s="195"/>
      <c r="I29" s="313" t="s">
        <v>180</v>
      </c>
      <c r="J29" s="209" t="e">
        <f t="shared" si="0"/>
        <v>#REF!</v>
      </c>
      <c r="K29" s="219" t="str">
        <f t="shared" si="1"/>
        <v/>
      </c>
      <c r="L29" s="220" t="e">
        <f t="shared" si="2"/>
        <v>#REF!</v>
      </c>
      <c r="M29" s="219" t="str">
        <f t="shared" si="3"/>
        <v/>
      </c>
      <c r="N29" s="220" t="e">
        <f t="shared" si="4"/>
        <v>#REF!</v>
      </c>
      <c r="O29" s="218" t="str">
        <f t="shared" si="5"/>
        <v/>
      </c>
      <c r="P29" s="178" t="e">
        <f t="shared" si="6"/>
        <v>#REF!</v>
      </c>
      <c r="Q29" s="181" t="str">
        <f t="shared" si="7"/>
        <v/>
      </c>
    </row>
    <row r="30" spans="2:17" x14ac:dyDescent="0.3">
      <c r="B30" s="294" t="s">
        <v>179</v>
      </c>
      <c r="C30" s="245" t="e">
        <f>#REF!</f>
        <v>#REF!</v>
      </c>
      <c r="D30" s="245" t="e">
        <f>#REF!</f>
        <v>#REF!</v>
      </c>
      <c r="E30" s="246" t="e">
        <f>#REF!</f>
        <v>#REF!</v>
      </c>
      <c r="F30" s="247" t="e">
        <f>#REF!</f>
        <v>#REF!</v>
      </c>
      <c r="G30" s="248" t="e">
        <f>#REF!</f>
        <v>#REF!</v>
      </c>
      <c r="H30" s="195"/>
      <c r="I30" s="314" t="s">
        <v>179</v>
      </c>
      <c r="J30" s="225" t="e">
        <f t="shared" si="0"/>
        <v>#REF!</v>
      </c>
      <c r="K30" s="228" t="str">
        <f t="shared" si="1"/>
        <v/>
      </c>
      <c r="L30" s="229" t="e">
        <f t="shared" si="2"/>
        <v>#REF!</v>
      </c>
      <c r="M30" s="228" t="str">
        <f t="shared" si="3"/>
        <v/>
      </c>
      <c r="N30" s="229" t="e">
        <f t="shared" si="4"/>
        <v>#REF!</v>
      </c>
      <c r="O30" s="230" t="str">
        <f t="shared" si="5"/>
        <v/>
      </c>
      <c r="P30" s="182" t="e">
        <f t="shared" si="6"/>
        <v>#REF!</v>
      </c>
      <c r="Q30" s="183" t="str">
        <f t="shared" si="7"/>
        <v/>
      </c>
    </row>
    <row r="31" spans="2:17" x14ac:dyDescent="0.3">
      <c r="B31" s="293" t="s">
        <v>181</v>
      </c>
      <c r="C31" s="205" t="e">
        <f>#REF!</f>
        <v>#REF!</v>
      </c>
      <c r="D31" s="205" t="e">
        <f>#REF!</f>
        <v>#REF!</v>
      </c>
      <c r="E31" s="249" t="e">
        <f>#REF!</f>
        <v>#REF!</v>
      </c>
      <c r="F31" s="214" t="e">
        <f>#REF!</f>
        <v>#REF!</v>
      </c>
      <c r="G31" s="215" t="e">
        <f>#REF!</f>
        <v>#REF!</v>
      </c>
      <c r="H31" s="195"/>
      <c r="I31" s="313" t="s">
        <v>181</v>
      </c>
      <c r="J31" s="209" t="e">
        <f t="shared" si="0"/>
        <v>#REF!</v>
      </c>
      <c r="K31" s="219" t="str">
        <f t="shared" si="1"/>
        <v/>
      </c>
      <c r="L31" s="220" t="e">
        <f t="shared" si="2"/>
        <v>#REF!</v>
      </c>
      <c r="M31" s="219" t="str">
        <f t="shared" si="3"/>
        <v/>
      </c>
      <c r="N31" s="220" t="e">
        <f t="shared" si="4"/>
        <v>#REF!</v>
      </c>
      <c r="O31" s="218" t="str">
        <f t="shared" si="5"/>
        <v/>
      </c>
      <c r="P31" s="178" t="e">
        <f t="shared" si="6"/>
        <v>#REF!</v>
      </c>
      <c r="Q31" s="181" t="str">
        <f t="shared" si="7"/>
        <v/>
      </c>
    </row>
    <row r="32" spans="2:17" ht="15" thickBot="1" x14ac:dyDescent="0.35">
      <c r="B32" s="293" t="s">
        <v>182</v>
      </c>
      <c r="C32" s="205" t="e">
        <f>#REF!</f>
        <v>#REF!</v>
      </c>
      <c r="D32" s="205" t="e">
        <f>#REF!</f>
        <v>#REF!</v>
      </c>
      <c r="E32" s="249" t="e">
        <f>#REF!</f>
        <v>#REF!</v>
      </c>
      <c r="F32" s="250" t="e">
        <f>#REF!</f>
        <v>#REF!</v>
      </c>
      <c r="G32" s="248" t="e">
        <f>#REF!</f>
        <v>#REF!</v>
      </c>
      <c r="H32" s="195"/>
      <c r="I32" s="313" t="s">
        <v>182</v>
      </c>
      <c r="J32" s="209" t="e">
        <f t="shared" si="0"/>
        <v>#REF!</v>
      </c>
      <c r="K32" s="219" t="str">
        <f t="shared" si="1"/>
        <v/>
      </c>
      <c r="L32" s="220" t="e">
        <f t="shared" si="2"/>
        <v>#REF!</v>
      </c>
      <c r="M32" s="219" t="str">
        <f t="shared" si="3"/>
        <v/>
      </c>
      <c r="N32" s="220" t="e">
        <f t="shared" si="4"/>
        <v>#REF!</v>
      </c>
      <c r="O32" s="218" t="str">
        <f t="shared" si="5"/>
        <v/>
      </c>
      <c r="P32" s="178" t="e">
        <f t="shared" si="6"/>
        <v>#REF!</v>
      </c>
      <c r="Q32" s="181" t="str">
        <f t="shared" si="7"/>
        <v/>
      </c>
    </row>
    <row r="33" spans="2:17" ht="15" thickBot="1" x14ac:dyDescent="0.35">
      <c r="B33" s="296" t="s">
        <v>183</v>
      </c>
      <c r="C33" s="251" t="e">
        <f>#REF!</f>
        <v>#REF!</v>
      </c>
      <c r="D33" s="234" t="e">
        <f>#REF!</f>
        <v>#REF!</v>
      </c>
      <c r="E33" s="252" t="e">
        <f>#REF!</f>
        <v>#REF!</v>
      </c>
      <c r="F33" s="253" t="e">
        <f>#REF!</f>
        <v>#REF!</v>
      </c>
      <c r="G33" s="254" t="e">
        <f>#REF!</f>
        <v>#REF!</v>
      </c>
      <c r="H33" s="195"/>
      <c r="I33" s="317" t="s">
        <v>183</v>
      </c>
      <c r="J33" s="238" t="e">
        <f t="shared" si="0"/>
        <v>#REF!</v>
      </c>
      <c r="K33" s="241" t="str">
        <f t="shared" si="1"/>
        <v/>
      </c>
      <c r="L33" s="242" t="e">
        <f t="shared" si="2"/>
        <v>#REF!</v>
      </c>
      <c r="M33" s="241" t="str">
        <f t="shared" si="3"/>
        <v/>
      </c>
      <c r="N33" s="242" t="e">
        <f t="shared" si="4"/>
        <v>#REF!</v>
      </c>
      <c r="O33" s="243" t="str">
        <f t="shared" si="5"/>
        <v/>
      </c>
      <c r="P33" s="184" t="e">
        <f t="shared" si="6"/>
        <v>#REF!</v>
      </c>
      <c r="Q33" s="185" t="str">
        <f t="shared" si="7"/>
        <v/>
      </c>
    </row>
    <row r="34" spans="2:17" ht="15" thickBot="1" x14ac:dyDescent="0.35">
      <c r="B34" s="297" t="s">
        <v>184</v>
      </c>
      <c r="C34" s="251" t="e">
        <f>#REF!</f>
        <v>#REF!</v>
      </c>
      <c r="D34" s="234" t="e">
        <f>#REF!</f>
        <v>#REF!</v>
      </c>
      <c r="E34" s="252" t="e">
        <f>#REF!</f>
        <v>#REF!</v>
      </c>
      <c r="F34" s="255" t="e">
        <f>#REF!</f>
        <v>#REF!</v>
      </c>
      <c r="G34" s="256" t="e">
        <f>#REF!</f>
        <v>#REF!</v>
      </c>
      <c r="H34" s="195"/>
      <c r="I34" s="315" t="s">
        <v>184</v>
      </c>
      <c r="J34" s="238" t="e">
        <f t="shared" si="0"/>
        <v>#REF!</v>
      </c>
      <c r="K34" s="241" t="str">
        <f t="shared" si="1"/>
        <v/>
      </c>
      <c r="L34" s="242" t="e">
        <f t="shared" si="2"/>
        <v>#REF!</v>
      </c>
      <c r="M34" s="241" t="str">
        <f t="shared" si="3"/>
        <v/>
      </c>
      <c r="N34" s="242" t="e">
        <f t="shared" si="4"/>
        <v>#REF!</v>
      </c>
      <c r="O34" s="243" t="str">
        <f t="shared" si="5"/>
        <v/>
      </c>
      <c r="P34" s="184" t="e">
        <f t="shared" si="6"/>
        <v>#REF!</v>
      </c>
      <c r="Q34" s="185" t="str">
        <f t="shared" si="7"/>
        <v/>
      </c>
    </row>
    <row r="35" spans="2:17" ht="15" thickBot="1" x14ac:dyDescent="0.35">
      <c r="B35" s="293" t="s">
        <v>185</v>
      </c>
      <c r="C35" s="257" t="e">
        <f>#REF!</f>
        <v>#REF!</v>
      </c>
      <c r="D35" s="258" t="e">
        <f>#REF!</f>
        <v>#REF!</v>
      </c>
      <c r="E35" s="259" t="e">
        <f>#REF!</f>
        <v>#REF!</v>
      </c>
      <c r="F35" s="260" t="e">
        <f>#REF!</f>
        <v>#REF!</v>
      </c>
      <c r="G35" s="261" t="e">
        <f>#REF!</f>
        <v>#REF!</v>
      </c>
      <c r="H35" s="195"/>
      <c r="I35" s="313" t="s">
        <v>185</v>
      </c>
      <c r="J35" s="209" t="e">
        <f t="shared" si="0"/>
        <v>#REF!</v>
      </c>
      <c r="K35" s="219" t="str">
        <f t="shared" si="1"/>
        <v/>
      </c>
      <c r="L35" s="220" t="e">
        <f t="shared" si="2"/>
        <v>#REF!</v>
      </c>
      <c r="M35" s="218" t="str">
        <f t="shared" si="3"/>
        <v/>
      </c>
      <c r="N35" s="220" t="e">
        <f t="shared" si="4"/>
        <v>#REF!</v>
      </c>
      <c r="O35" s="218" t="str">
        <f t="shared" si="5"/>
        <v/>
      </c>
      <c r="P35" s="178" t="e">
        <f t="shared" si="6"/>
        <v>#REF!</v>
      </c>
      <c r="Q35" s="181" t="str">
        <f t="shared" si="7"/>
        <v/>
      </c>
    </row>
    <row r="36" spans="2:17" ht="15" thickBot="1" x14ac:dyDescent="0.35">
      <c r="B36" s="298" t="s">
        <v>186</v>
      </c>
      <c r="C36" s="262" t="e">
        <f>#REF!</f>
        <v>#REF!</v>
      </c>
      <c r="D36" s="258" t="e">
        <f>#REF!</f>
        <v>#REF!</v>
      </c>
      <c r="E36" s="259" t="e">
        <f>#REF!</f>
        <v>#REF!</v>
      </c>
      <c r="F36" s="260" t="e">
        <f>#REF!</f>
        <v>#REF!</v>
      </c>
      <c r="G36" s="261" t="e">
        <f>#REF!</f>
        <v>#REF!</v>
      </c>
      <c r="H36" s="195"/>
      <c r="I36" s="298" t="s">
        <v>186</v>
      </c>
      <c r="J36" s="263" t="e">
        <f t="shared" si="0"/>
        <v>#REF!</v>
      </c>
      <c r="K36" s="264" t="str">
        <f t="shared" si="1"/>
        <v/>
      </c>
      <c r="L36" s="265" t="e">
        <f t="shared" si="2"/>
        <v>#REF!</v>
      </c>
      <c r="M36" s="266" t="str">
        <f t="shared" si="3"/>
        <v/>
      </c>
      <c r="N36" s="267" t="e">
        <f t="shared" si="4"/>
        <v>#REF!</v>
      </c>
      <c r="O36" s="266" t="str">
        <f t="shared" si="5"/>
        <v/>
      </c>
      <c r="P36" s="190" t="e">
        <f t="shared" si="6"/>
        <v>#REF!</v>
      </c>
      <c r="Q36" s="191" t="str">
        <f t="shared" si="7"/>
        <v/>
      </c>
    </row>
    <row r="37" spans="2:17" x14ac:dyDescent="0.3">
      <c r="B37" s="294" t="s">
        <v>187</v>
      </c>
      <c r="C37" s="268" t="e">
        <f>#REF!</f>
        <v>#REF!</v>
      </c>
      <c r="D37" s="268" t="e">
        <f>#REF!</f>
        <v>#REF!</v>
      </c>
      <c r="E37" s="269" t="e">
        <f>#REF!</f>
        <v>#REF!</v>
      </c>
      <c r="F37" s="270" t="e">
        <f>#REF!</f>
        <v>#REF!</v>
      </c>
      <c r="G37" s="271" t="e">
        <f>#REF!</f>
        <v>#REF!</v>
      </c>
      <c r="H37" s="195"/>
      <c r="I37" s="314" t="s">
        <v>187</v>
      </c>
      <c r="J37" s="225"/>
      <c r="K37" s="272"/>
      <c r="L37" s="227"/>
      <c r="M37" s="273"/>
      <c r="N37" s="227"/>
      <c r="O37" s="273"/>
      <c r="P37" s="182"/>
      <c r="Q37" s="187"/>
    </row>
    <row r="38" spans="2:17" x14ac:dyDescent="0.3">
      <c r="B38" s="294" t="s">
        <v>188</v>
      </c>
      <c r="C38" s="268" t="e">
        <f>#REF!</f>
        <v>#REF!</v>
      </c>
      <c r="D38" s="268" t="e">
        <f>#REF!</f>
        <v>#REF!</v>
      </c>
      <c r="E38" s="269" t="e">
        <f>#REF!</f>
        <v>#REF!</v>
      </c>
      <c r="F38" s="250" t="e">
        <f>#REF!</f>
        <v>#REF!</v>
      </c>
      <c r="G38" s="248" t="e">
        <f>#REF!</f>
        <v>#REF!</v>
      </c>
      <c r="H38" s="195"/>
      <c r="I38" s="314" t="s">
        <v>188</v>
      </c>
      <c r="J38" s="225"/>
      <c r="K38" s="272"/>
      <c r="L38" s="227"/>
      <c r="M38" s="273"/>
      <c r="N38" s="227"/>
      <c r="O38" s="273"/>
      <c r="P38" s="182"/>
      <c r="Q38" s="187"/>
    </row>
    <row r="39" spans="2:17" x14ac:dyDescent="0.3">
      <c r="B39" s="299" t="s">
        <v>189</v>
      </c>
      <c r="C39" s="268" t="e">
        <f>#REF!</f>
        <v>#REF!</v>
      </c>
      <c r="D39" s="268" t="e">
        <f>#REF!</f>
        <v>#REF!</v>
      </c>
      <c r="E39" s="269" t="e">
        <f>#REF!</f>
        <v>#REF!</v>
      </c>
      <c r="F39" s="250" t="e">
        <f>#REF!</f>
        <v>#REF!</v>
      </c>
      <c r="G39" s="248" t="e">
        <f>#REF!</f>
        <v>#REF!</v>
      </c>
      <c r="H39" s="195"/>
      <c r="I39" s="316" t="s">
        <v>189</v>
      </c>
      <c r="J39" s="225"/>
      <c r="K39" s="272"/>
      <c r="L39" s="227"/>
      <c r="M39" s="273"/>
      <c r="N39" s="227"/>
      <c r="O39" s="273"/>
      <c r="P39" s="182"/>
      <c r="Q39" s="187"/>
    </row>
    <row r="40" spans="2:17" x14ac:dyDescent="0.3">
      <c r="B40" s="293" t="s">
        <v>190</v>
      </c>
      <c r="C40" s="274" t="e">
        <f>#REF!</f>
        <v>#REF!</v>
      </c>
      <c r="D40" s="274" t="e">
        <f>#REF!</f>
        <v>#REF!</v>
      </c>
      <c r="E40" s="275" t="e">
        <f>#REF!</f>
        <v>#REF!</v>
      </c>
      <c r="F40" s="276" t="e">
        <f>#REF!</f>
        <v>#REF!</v>
      </c>
      <c r="G40" s="277" t="e">
        <f>#REF!</f>
        <v>#REF!</v>
      </c>
      <c r="H40" s="195"/>
      <c r="I40" s="313" t="s">
        <v>190</v>
      </c>
      <c r="J40" s="278"/>
      <c r="K40" s="279"/>
      <c r="L40" s="280"/>
      <c r="M40" s="281"/>
      <c r="N40" s="280"/>
      <c r="O40" s="281"/>
      <c r="P40" s="186"/>
      <c r="Q40" s="188"/>
    </row>
    <row r="41" spans="2:17" x14ac:dyDescent="0.3">
      <c r="B41" s="293" t="s">
        <v>191</v>
      </c>
      <c r="C41" s="205" t="e">
        <f>#REF!</f>
        <v>#REF!</v>
      </c>
      <c r="D41" s="205" t="e">
        <f>#REF!</f>
        <v>#REF!</v>
      </c>
      <c r="E41" s="249" t="e">
        <f>#REF!</f>
        <v>#REF!</v>
      </c>
      <c r="F41" s="250" t="e">
        <f>#REF!</f>
        <v>#REF!</v>
      </c>
      <c r="G41" s="248" t="e">
        <f>#REF!</f>
        <v>#REF!</v>
      </c>
      <c r="H41" s="195"/>
      <c r="I41" s="313" t="s">
        <v>191</v>
      </c>
      <c r="J41" s="209"/>
      <c r="K41" s="282"/>
      <c r="L41" s="211"/>
      <c r="M41" s="283"/>
      <c r="N41" s="211"/>
      <c r="O41" s="283"/>
      <c r="P41" s="178"/>
      <c r="Q41" s="189"/>
    </row>
    <row r="42" spans="2:17" x14ac:dyDescent="0.3">
      <c r="B42" s="293" t="s">
        <v>192</v>
      </c>
      <c r="C42" s="205" t="e">
        <f>#REF!</f>
        <v>#REF!</v>
      </c>
      <c r="D42" s="205" t="e">
        <f>#REF!</f>
        <v>#REF!</v>
      </c>
      <c r="E42" s="249" t="e">
        <f>#REF!</f>
        <v>#REF!</v>
      </c>
      <c r="F42" s="284" t="e">
        <f>#REF!</f>
        <v>#REF!</v>
      </c>
      <c r="G42" s="285" t="e">
        <f>#REF!</f>
        <v>#REF!</v>
      </c>
      <c r="H42" s="195"/>
      <c r="I42" s="313" t="s">
        <v>192</v>
      </c>
      <c r="J42" s="286"/>
      <c r="K42" s="282"/>
      <c r="L42" s="211"/>
      <c r="M42" s="283"/>
      <c r="N42" s="211"/>
      <c r="O42" s="283"/>
      <c r="P42" s="178"/>
      <c r="Q42" s="189"/>
    </row>
    <row r="43" spans="2:17" ht="15" thickBot="1" x14ac:dyDescent="0.35">
      <c r="B43" s="320" t="s">
        <v>193</v>
      </c>
      <c r="C43" s="321" t="e">
        <f>#REF!</f>
        <v>#REF!</v>
      </c>
      <c r="D43" s="321" t="e">
        <f>#REF!</f>
        <v>#REF!</v>
      </c>
      <c r="E43" s="322" t="e">
        <f>#REF!</f>
        <v>#REF!</v>
      </c>
      <c r="F43" s="323" t="e">
        <f>#REF!</f>
        <v>#REF!</v>
      </c>
      <c r="G43" s="324" t="e">
        <f>#REF!</f>
        <v>#REF!</v>
      </c>
      <c r="H43" s="195"/>
      <c r="I43" s="325" t="s">
        <v>193</v>
      </c>
      <c r="J43" s="326"/>
      <c r="K43" s="327"/>
      <c r="L43" s="328"/>
      <c r="M43" s="329"/>
      <c r="N43" s="328"/>
      <c r="O43" s="329"/>
      <c r="P43" s="330"/>
      <c r="Q43" s="331"/>
    </row>
    <row r="44" spans="2:17" s="177" customFormat="1" ht="15" thickTop="1" x14ac:dyDescent="0.3">
      <c r="B44" s="197"/>
      <c r="C44" s="287"/>
      <c r="D44" s="287"/>
      <c r="E44" s="287"/>
      <c r="F44" s="288"/>
      <c r="G44" s="288"/>
      <c r="H44" s="289"/>
      <c r="I44" s="197"/>
      <c r="J44" s="290"/>
      <c r="K44" s="290"/>
      <c r="L44" s="290"/>
      <c r="M44" s="290"/>
      <c r="N44" s="290"/>
      <c r="O44" s="290"/>
      <c r="P44" s="203"/>
      <c r="Q44" s="203"/>
    </row>
    <row r="45" spans="2:17" ht="18.600000000000001" thickBot="1" x14ac:dyDescent="0.35">
      <c r="B45" s="335" t="s">
        <v>194</v>
      </c>
      <c r="C45" s="336" t="e">
        <f>#REF!</f>
        <v>#REF!</v>
      </c>
      <c r="D45" s="337" t="e">
        <f>#REF!</f>
        <v>#REF!</v>
      </c>
      <c r="E45" s="338" t="e">
        <f>#REF!</f>
        <v>#REF!</v>
      </c>
      <c r="F45" s="339" t="e">
        <f>#REF!</f>
        <v>#REF!</v>
      </c>
      <c r="G45" s="340" t="e">
        <f>#REF!</f>
        <v>#REF!</v>
      </c>
      <c r="H45" s="195"/>
      <c r="I45" s="341" t="s">
        <v>194</v>
      </c>
      <c r="J45" s="342" t="e">
        <f>D45-C45</f>
        <v>#REF!</v>
      </c>
      <c r="K45" s="343" t="str">
        <f>IFERROR(J45/C45,"")</f>
        <v/>
      </c>
      <c r="L45" s="342" t="e">
        <f>E45-D45</f>
        <v>#REF!</v>
      </c>
      <c r="M45" s="344" t="str">
        <f>IFERROR(L45/D45,"")</f>
        <v/>
      </c>
      <c r="N45" s="342" t="e">
        <f>F45-E45</f>
        <v>#REF!</v>
      </c>
      <c r="O45" s="344" t="str">
        <f>IFERROR(N45/E45,"")</f>
        <v/>
      </c>
      <c r="P45" s="345" t="e">
        <f>G45-F45</f>
        <v>#REF!</v>
      </c>
      <c r="Q45" s="346" t="str">
        <f>IFERROR(P45/F45,"")</f>
        <v/>
      </c>
    </row>
    <row r="46" spans="2:17" x14ac:dyDescent="0.3">
      <c r="I46" s="176"/>
      <c r="J46" s="176"/>
      <c r="K46" s="176"/>
      <c r="L46" s="176"/>
      <c r="M46" s="176"/>
      <c r="N46" s="176"/>
      <c r="O46" s="176"/>
      <c r="P46" s="176"/>
      <c r="Q46" s="176"/>
    </row>
    <row r="47" spans="2:17" x14ac:dyDescent="0.3">
      <c r="I47" s="176"/>
      <c r="J47" s="176"/>
      <c r="K47" s="176"/>
      <c r="L47" s="176"/>
      <c r="M47" s="176"/>
      <c r="N47" s="176"/>
      <c r="O47" s="176"/>
      <c r="P47" s="176"/>
      <c r="Q47" s="176"/>
    </row>
    <row r="48" spans="2:17" x14ac:dyDescent="0.3">
      <c r="I48" s="176"/>
      <c r="J48" s="176"/>
      <c r="K48" s="176"/>
      <c r="L48" s="176"/>
      <c r="M48" s="176"/>
      <c r="N48" s="176"/>
      <c r="O48" s="176"/>
      <c r="P48" s="176"/>
      <c r="Q48" s="176"/>
    </row>
    <row r="49" spans="13:17" x14ac:dyDescent="0.3">
      <c r="M49" s="177"/>
      <c r="N49" s="177"/>
      <c r="O49" s="177"/>
      <c r="P49" s="177"/>
      <c r="Q49" s="177"/>
    </row>
  </sheetData>
  <mergeCells count="6">
    <mergeCell ref="B2:G2"/>
    <mergeCell ref="P4:Q4"/>
    <mergeCell ref="I2:Q2"/>
    <mergeCell ref="J4:K4"/>
    <mergeCell ref="L4:M4"/>
    <mergeCell ref="N4:O4"/>
  </mergeCells>
  <conditionalFormatting sqref="K5:K45 M5:M45 O5:O45 Q5:Q45">
    <cfRule type="cellIs" dxfId="8" priority="1" operator="lessThan">
      <formula>0</formula>
    </cfRule>
  </conditionalFormatting>
  <pageMargins left="0.70833333333333337" right="0.70833333333333337" top="0.74791666666666667" bottom="0.74791666666666667" header="0.51180555555555551" footer="0.51180555555555551"/>
  <pageSetup paperSize="9" scale="32"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1"/>
  <sheetViews>
    <sheetView showGridLines="0" workbookViewId="0">
      <selection activeCell="E16" sqref="E16"/>
    </sheetView>
  </sheetViews>
  <sheetFormatPr baseColWidth="10" defaultColWidth="10.6640625" defaultRowHeight="14.4" x14ac:dyDescent="0.3"/>
  <cols>
    <col min="1" max="1" width="5.44140625" style="1" customWidth="1"/>
    <col min="2" max="2" width="44.44140625" style="1" customWidth="1"/>
    <col min="3" max="4" width="16.6640625" style="1" customWidth="1"/>
    <col min="5" max="5" width="14.33203125" style="1" customWidth="1"/>
    <col min="6" max="6" width="6.88671875" style="1" customWidth="1"/>
    <col min="7" max="7" width="34.88671875" style="1" customWidth="1"/>
    <col min="8" max="16384" width="10.6640625" style="1"/>
  </cols>
  <sheetData>
    <row r="1" spans="1:12" x14ac:dyDescent="0.3">
      <c r="A1" s="14"/>
      <c r="B1" s="85"/>
      <c r="C1" s="14"/>
      <c r="D1" s="85"/>
      <c r="E1" s="86"/>
      <c r="F1" s="13"/>
      <c r="G1" s="86"/>
      <c r="H1" s="86"/>
      <c r="I1" s="86"/>
      <c r="J1" s="86"/>
      <c r="K1" s="13"/>
      <c r="L1" s="13"/>
    </row>
    <row r="2" spans="1:12" ht="23.4" x14ac:dyDescent="0.3">
      <c r="A2" s="14"/>
      <c r="B2" s="764" t="s">
        <v>195</v>
      </c>
      <c r="C2" s="764"/>
      <c r="D2" s="764"/>
      <c r="E2" s="764"/>
      <c r="F2" s="87"/>
      <c r="G2" s="764" t="s">
        <v>196</v>
      </c>
      <c r="H2" s="764"/>
      <c r="I2" s="764"/>
      <c r="J2" s="764"/>
      <c r="K2" s="87"/>
      <c r="L2" s="13"/>
    </row>
    <row r="3" spans="1:12" x14ac:dyDescent="0.3">
      <c r="A3" s="14"/>
      <c r="B3" s="14"/>
      <c r="C3" s="14"/>
      <c r="D3" s="14"/>
      <c r="E3" s="14"/>
      <c r="F3" s="13"/>
      <c r="G3" s="13"/>
      <c r="H3" s="13"/>
      <c r="I3" s="13"/>
      <c r="J3" s="13"/>
      <c r="K3" s="13"/>
      <c r="L3" s="13"/>
    </row>
    <row r="4" spans="1:12" x14ac:dyDescent="0.3">
      <c r="A4" s="14"/>
      <c r="B4" s="14"/>
      <c r="C4" s="4" t="e">
        <f>#REF!</f>
        <v>#REF!</v>
      </c>
      <c r="D4" s="4" t="e">
        <f>#REF!</f>
        <v>#REF!</v>
      </c>
      <c r="E4" s="4" t="e">
        <f>#REF!</f>
        <v>#REF!</v>
      </c>
      <c r="F4" s="13"/>
      <c r="G4" s="88" t="s">
        <v>197</v>
      </c>
      <c r="H4" s="89" t="s">
        <v>198</v>
      </c>
      <c r="I4" s="89" t="s">
        <v>199</v>
      </c>
      <c r="J4" s="89" t="s">
        <v>200</v>
      </c>
      <c r="K4" s="89" t="s">
        <v>201</v>
      </c>
      <c r="L4" s="13"/>
    </row>
    <row r="5" spans="1:12" x14ac:dyDescent="0.3">
      <c r="A5" s="14"/>
      <c r="B5" s="90" t="s">
        <v>202</v>
      </c>
      <c r="C5" s="91">
        <f>'plan d_investissement'!C34</f>
        <v>0</v>
      </c>
      <c r="D5" s="91">
        <f>'plan d_investissement'!D34</f>
        <v>0</v>
      </c>
      <c r="E5" s="91">
        <f>'plan d_investissement'!E34</f>
        <v>0</v>
      </c>
      <c r="F5" s="13"/>
      <c r="G5" s="88" t="s">
        <v>203</v>
      </c>
      <c r="H5" s="92">
        <v>0</v>
      </c>
      <c r="I5" s="92">
        <v>0</v>
      </c>
      <c r="J5" s="92">
        <v>0</v>
      </c>
      <c r="K5" s="92">
        <v>0</v>
      </c>
      <c r="L5" s="13"/>
    </row>
    <row r="6" spans="1:12" x14ac:dyDescent="0.3">
      <c r="A6" s="14"/>
      <c r="B6" s="93" t="s">
        <v>204</v>
      </c>
      <c r="C6" s="94">
        <f>'plan d_investissement'!C35</f>
        <v>0</v>
      </c>
      <c r="D6" s="94">
        <f>'plan d_investissement'!D35</f>
        <v>0</v>
      </c>
      <c r="E6" s="94">
        <f>'plan d_investissement'!E35</f>
        <v>0</v>
      </c>
      <c r="F6" s="13"/>
      <c r="G6" s="88" t="s">
        <v>205</v>
      </c>
      <c r="H6" s="95">
        <v>0</v>
      </c>
      <c r="I6" s="95">
        <v>0</v>
      </c>
      <c r="J6" s="95">
        <v>0</v>
      </c>
      <c r="K6" s="95">
        <v>0</v>
      </c>
      <c r="L6" s="13"/>
    </row>
    <row r="7" spans="1:12" x14ac:dyDescent="0.3">
      <c r="A7" s="14"/>
      <c r="B7" s="93" t="s">
        <v>206</v>
      </c>
      <c r="C7" s="96" t="e">
        <f>H25</f>
        <v>#REF!</v>
      </c>
      <c r="D7" s="96" t="e">
        <f>I25</f>
        <v>#REF!</v>
      </c>
      <c r="E7" s="96" t="e">
        <f>J25</f>
        <v>#REF!</v>
      </c>
      <c r="F7" s="13"/>
      <c r="G7" s="88" t="s">
        <v>207</v>
      </c>
      <c r="H7" s="97">
        <v>0</v>
      </c>
      <c r="I7" s="97">
        <v>0</v>
      </c>
      <c r="J7" s="97">
        <v>0</v>
      </c>
      <c r="K7" s="97">
        <v>0</v>
      </c>
      <c r="L7" s="13"/>
    </row>
    <row r="8" spans="1:12" x14ac:dyDescent="0.3">
      <c r="A8" s="14"/>
      <c r="B8" s="98" t="s">
        <v>208</v>
      </c>
      <c r="C8" s="99" t="e">
        <f>C49</f>
        <v>#REF!</v>
      </c>
      <c r="D8" s="99" t="e">
        <f>D49</f>
        <v>#REF!</v>
      </c>
      <c r="E8" s="99" t="e">
        <f>E49</f>
        <v>#REF!</v>
      </c>
      <c r="F8" s="13"/>
      <c r="G8" s="88" t="s">
        <v>209</v>
      </c>
      <c r="H8" s="100">
        <v>0</v>
      </c>
      <c r="I8" s="100">
        <v>0</v>
      </c>
      <c r="J8" s="100">
        <v>0</v>
      </c>
      <c r="K8" s="100">
        <v>0</v>
      </c>
      <c r="L8" s="13"/>
    </row>
    <row r="9" spans="1:12" ht="18" x14ac:dyDescent="0.3">
      <c r="A9" s="14"/>
      <c r="B9" s="101" t="s">
        <v>210</v>
      </c>
      <c r="C9" s="102" t="e">
        <f>SUM(C5:C8)</f>
        <v>#REF!</v>
      </c>
      <c r="D9" s="103" t="e">
        <f>SUM(D5:D8)</f>
        <v>#REF!</v>
      </c>
      <c r="E9" s="104" t="e">
        <f>SUM(E5:E8)</f>
        <v>#REF!</v>
      </c>
      <c r="F9" s="13"/>
      <c r="G9" s="88" t="s">
        <v>211</v>
      </c>
      <c r="H9" s="105">
        <v>0</v>
      </c>
      <c r="I9" s="105">
        <v>0</v>
      </c>
      <c r="J9" s="105">
        <v>0</v>
      </c>
      <c r="K9" s="105">
        <v>0</v>
      </c>
      <c r="L9" s="13"/>
    </row>
    <row r="10" spans="1:12" x14ac:dyDescent="0.3">
      <c r="A10" s="14"/>
      <c r="B10" s="14"/>
      <c r="C10" s="15"/>
      <c r="D10" s="15"/>
      <c r="E10" s="15"/>
      <c r="F10" s="13"/>
      <c r="G10" s="88" t="s">
        <v>212</v>
      </c>
      <c r="H10" s="95">
        <v>0</v>
      </c>
      <c r="I10" s="95">
        <v>0</v>
      </c>
      <c r="J10" s="95">
        <v>0</v>
      </c>
      <c r="K10" s="95">
        <v>0</v>
      </c>
      <c r="L10" s="13"/>
    </row>
    <row r="11" spans="1:12" x14ac:dyDescent="0.3">
      <c r="A11" s="14"/>
      <c r="B11" s="90" t="s">
        <v>213</v>
      </c>
      <c r="C11" s="106">
        <v>0</v>
      </c>
      <c r="D11" s="106">
        <v>0</v>
      </c>
      <c r="E11" s="106">
        <v>0</v>
      </c>
      <c r="F11" s="13"/>
      <c r="G11" s="88" t="s">
        <v>214</v>
      </c>
      <c r="H11" s="95">
        <v>0</v>
      </c>
      <c r="I11" s="95">
        <v>0</v>
      </c>
      <c r="J11" s="95">
        <v>0</v>
      </c>
      <c r="K11" s="95">
        <v>0</v>
      </c>
      <c r="L11" s="13"/>
    </row>
    <row r="12" spans="1:12" x14ac:dyDescent="0.3">
      <c r="A12" s="14"/>
      <c r="B12" s="93" t="s">
        <v>215</v>
      </c>
      <c r="C12" s="106">
        <v>0</v>
      </c>
      <c r="D12" s="106">
        <v>0</v>
      </c>
      <c r="E12" s="106">
        <v>0</v>
      </c>
      <c r="F12" s="13"/>
      <c r="G12" s="13"/>
      <c r="H12" s="107"/>
      <c r="I12" s="13"/>
      <c r="J12" s="13"/>
      <c r="K12" s="13"/>
      <c r="L12" s="13"/>
    </row>
    <row r="13" spans="1:12" x14ac:dyDescent="0.3">
      <c r="A13" s="14"/>
      <c r="B13" s="93" t="s">
        <v>216</v>
      </c>
      <c r="C13" s="106">
        <v>0</v>
      </c>
      <c r="D13" s="106">
        <v>0</v>
      </c>
      <c r="E13" s="106">
        <v>0</v>
      </c>
      <c r="F13" s="13"/>
      <c r="G13" s="13"/>
      <c r="H13" s="13"/>
      <c r="I13" s="13"/>
      <c r="J13" s="13"/>
      <c r="K13" s="13"/>
      <c r="L13" s="13"/>
    </row>
    <row r="14" spans="1:12" x14ac:dyDescent="0.3">
      <c r="A14" s="14"/>
      <c r="B14" s="93" t="s">
        <v>217</v>
      </c>
      <c r="C14" s="106">
        <v>0</v>
      </c>
      <c r="D14" s="106">
        <v>0</v>
      </c>
      <c r="E14" s="106">
        <v>0</v>
      </c>
      <c r="F14" s="13"/>
      <c r="G14" s="108" t="s">
        <v>218</v>
      </c>
      <c r="H14" s="109">
        <f>IF(H6&gt;H11,H7*((((1+H8)^((H6-H11)/H9))-1)/(((1+H8)^((H10-H11)/H9))-1)),0)</f>
        <v>0</v>
      </c>
      <c r="I14" s="109">
        <f>IF(I6&gt;I11,I7*((((1+I8)^((I6-I11)/I9))-1)/(((1+I8)^((I10-I11)/I9))-1)),0)</f>
        <v>0</v>
      </c>
      <c r="J14" s="109">
        <f>IF(J6&gt;J11,J7*((((1+J8)^((J6-J11)/J9))-1)/(((1+J8)^((J10-J11)/J9))-1)),0)</f>
        <v>0</v>
      </c>
      <c r="K14" s="109">
        <f>IF(K6&gt;K11,K7*((((1+K8)^((K6-K11)/K9))-1)/(((1+K8)^((K10-K11)/K9))-1)),0)</f>
        <v>0</v>
      </c>
      <c r="L14" s="13"/>
    </row>
    <row r="15" spans="1:12" x14ac:dyDescent="0.3">
      <c r="A15" s="14"/>
      <c r="B15" s="93" t="s">
        <v>219</v>
      </c>
      <c r="C15" s="106">
        <v>0</v>
      </c>
      <c r="D15" s="106">
        <v>0</v>
      </c>
      <c r="E15" s="106">
        <v>0</v>
      </c>
      <c r="F15" s="13"/>
      <c r="G15" s="108" t="s">
        <v>220</v>
      </c>
      <c r="H15" s="109">
        <f>IF(H6+H9&lt;=H11,0,IF((H6+H9&lt;=H10),H7*((((1+H8)^((H6+H9-H11)/H9)))-1)/(((1+H8)^((H10-H11)/H9)-1))-H14,H7-H14))</f>
        <v>0</v>
      </c>
      <c r="I15" s="109">
        <f>IF(I6+I9&lt;=I11,0,IF((I6+I9&lt;=I10),I7*((((1+I8)^((I6+I9-I11)/I9)))-1)/(((1+I8)^((I10-I11)/I9)-1))-I14,I7-I14))</f>
        <v>0</v>
      </c>
      <c r="J15" s="109">
        <f>IF(J6+J9&lt;=J11,0,IF((J6+J9&lt;=J10),J7*((((1+J8)^((J6+J9-J11)/J9)))-1)/(((1+J8)^((J10-J11)/J9)-1))-J14,J7-J14))</f>
        <v>0</v>
      </c>
      <c r="K15" s="109">
        <f>IF(K6+K9&lt;=K11,0,IF((K6+K9&lt;=K10),K7*((((1+K8)^((K6+K9-K11)/K9)))-1)/(((1+K8)^((K10-K11)/K9)-1))-K14,K7-K14))</f>
        <v>0</v>
      </c>
      <c r="L15" s="13"/>
    </row>
    <row r="16" spans="1:12" x14ac:dyDescent="0.3">
      <c r="A16" s="14"/>
      <c r="B16" s="93" t="s">
        <v>221</v>
      </c>
      <c r="C16" s="94" t="e">
        <f>#REF!</f>
        <v>#REF!</v>
      </c>
      <c r="D16" s="94" t="e">
        <f>#REF!</f>
        <v>#REF!</v>
      </c>
      <c r="E16" s="94" t="e">
        <f>#REF!</f>
        <v>#REF!</v>
      </c>
      <c r="F16" s="13"/>
      <c r="G16" s="108" t="s">
        <v>222</v>
      </c>
      <c r="H16" s="109">
        <f>IF(H6+H9+H9&lt;=H11,0,IF((H6+H9+H9&lt;=H10),H7*((((1+H8)^((H6+H9+H9-H11)/H9)))-1)/(((1+H8)^((H10-H11)/H9)-1))-H14-H15,H7-H14-H15))</f>
        <v>0</v>
      </c>
      <c r="I16" s="109">
        <f>IF(I6+I9+I9&lt;=I11,0,IF((I6+I9+I9&lt;=I10),I7*((((1+I8)^((I6+I9+I9-I11)/I9)))-1)/(((1+I8)^((I10-I11)/I9)-1))-I14-I15,I7-I14-I15))</f>
        <v>0</v>
      </c>
      <c r="J16" s="109">
        <f>IF(J6+J9+J9&lt;=J11,0,IF((J6+J9+J9&lt;=J10),J7*((((1+J8)^((J6+J9+J9-J11)/J9)))-1)/(((1+J8)^((J10-J11)/J9)-1))-J14-J15,J7-J14-J15))</f>
        <v>0</v>
      </c>
      <c r="K16" s="109">
        <f>IF(K6+K9+K9&lt;=K11,0,IF((K6+K9+K9&lt;=K10),K7*((((1+K8)^((K6+K9+K9-K11)/K9)))-1)/(((1+K8)^((K10-K11)/K9)-1))-K14-K15,K7-K14-K15))</f>
        <v>0</v>
      </c>
      <c r="L16" s="13"/>
    </row>
    <row r="17" spans="1:12" x14ac:dyDescent="0.3">
      <c r="A17" s="14"/>
      <c r="B17" s="110" t="s">
        <v>223</v>
      </c>
      <c r="C17" s="111">
        <v>0</v>
      </c>
      <c r="D17" s="111">
        <v>0</v>
      </c>
      <c r="E17" s="111">
        <v>0</v>
      </c>
      <c r="F17" s="13"/>
      <c r="G17" s="13"/>
      <c r="H17" s="13"/>
      <c r="I17" s="13"/>
      <c r="J17" s="13"/>
      <c r="K17" s="13"/>
      <c r="L17" s="13"/>
    </row>
    <row r="18" spans="1:12" ht="18" x14ac:dyDescent="0.3">
      <c r="A18" s="14"/>
      <c r="B18" s="101" t="s">
        <v>224</v>
      </c>
      <c r="C18" s="102" t="e">
        <f>SUM(C11:C17)</f>
        <v>#REF!</v>
      </c>
      <c r="D18" s="103" t="e">
        <f>SUM(D11:D17)</f>
        <v>#REF!</v>
      </c>
      <c r="E18" s="104" t="e">
        <f>SUM(E11:E17)</f>
        <v>#REF!</v>
      </c>
      <c r="F18" s="13"/>
      <c r="G18" s="13"/>
      <c r="H18" s="13"/>
      <c r="I18" s="13"/>
      <c r="J18" s="13"/>
      <c r="K18" s="13"/>
      <c r="L18" s="13"/>
    </row>
    <row r="19" spans="1:12" x14ac:dyDescent="0.3">
      <c r="A19" s="14"/>
      <c r="B19" s="14"/>
      <c r="C19" s="15"/>
      <c r="D19" s="15"/>
      <c r="E19" s="15"/>
      <c r="F19" s="14"/>
      <c r="G19" s="88" t="s">
        <v>225</v>
      </c>
      <c r="H19" s="112" t="e">
        <f>C4</f>
        <v>#REF!</v>
      </c>
      <c r="I19" s="112" t="e">
        <f>D4</f>
        <v>#REF!</v>
      </c>
      <c r="J19" s="112" t="e">
        <f>E4</f>
        <v>#REF!</v>
      </c>
      <c r="K19" s="13"/>
      <c r="L19" s="13"/>
    </row>
    <row r="20" spans="1:12" x14ac:dyDescent="0.3">
      <c r="A20" s="14"/>
      <c r="B20" s="113" t="s">
        <v>226</v>
      </c>
      <c r="C20" s="91" t="e">
        <f>C18-C9</f>
        <v>#REF!</v>
      </c>
      <c r="D20" s="91" t="e">
        <f>D18-D9</f>
        <v>#REF!</v>
      </c>
      <c r="E20" s="91" t="e">
        <f>E18-E9</f>
        <v>#REF!</v>
      </c>
      <c r="F20" s="13"/>
      <c r="G20" s="88" t="s">
        <v>227</v>
      </c>
      <c r="H20" s="114">
        <v>0</v>
      </c>
      <c r="I20" s="114">
        <v>0</v>
      </c>
      <c r="J20" s="114">
        <v>0</v>
      </c>
      <c r="K20" s="13"/>
      <c r="L20" s="13"/>
    </row>
    <row r="21" spans="1:12" x14ac:dyDescent="0.3">
      <c r="A21" s="14"/>
      <c r="B21" s="115" t="s">
        <v>228</v>
      </c>
      <c r="C21" s="116" t="e">
        <f>C22+C20</f>
        <v>#REF!</v>
      </c>
      <c r="D21" s="117" t="e">
        <f>C21+D20</f>
        <v>#REF!</v>
      </c>
      <c r="E21" s="117" t="e">
        <f>D21+E20</f>
        <v>#REF!</v>
      </c>
      <c r="F21" s="13"/>
      <c r="G21" s="88" t="str">
        <f>H4</f>
        <v>P1</v>
      </c>
      <c r="H21" s="109" t="e">
        <f>IF(H5=H19,H14,0)</f>
        <v>#REF!</v>
      </c>
      <c r="I21" s="109" t="e">
        <f>IF(I19=H5,H14,IF(H5=H19,H15,0))</f>
        <v>#REF!</v>
      </c>
      <c r="J21" s="109" t="e">
        <f>IF(H5=J19,H14,IF(H5=I19,H15,IF(H5=H19,H16,0)))</f>
        <v>#REF!</v>
      </c>
      <c r="K21" s="13"/>
      <c r="L21" s="13"/>
    </row>
    <row r="22" spans="1:12" x14ac:dyDescent="0.3">
      <c r="A22" s="14"/>
      <c r="B22" s="118" t="s">
        <v>229</v>
      </c>
      <c r="C22" s="119" t="e">
        <f>#REF!</f>
        <v>#REF!</v>
      </c>
      <c r="D22" s="15"/>
      <c r="E22" s="15"/>
      <c r="F22" s="14"/>
      <c r="G22" s="88" t="str">
        <f>I4</f>
        <v>P2</v>
      </c>
      <c r="H22" s="109" t="e">
        <f>IF(H19=I5,I14,0)</f>
        <v>#REF!</v>
      </c>
      <c r="I22" s="109" t="e">
        <f>IF(I5=H19,I15,IF(I5=I19,I14,0))</f>
        <v>#REF!</v>
      </c>
      <c r="J22" s="109" t="e">
        <f>IF(J19=I5,I14,IF(I5=I19,I15,IF(I5=H19,I16,0)))</f>
        <v>#REF!</v>
      </c>
      <c r="K22" s="13"/>
      <c r="L22" s="13"/>
    </row>
    <row r="23" spans="1:12" x14ac:dyDescent="0.3">
      <c r="A23" s="14"/>
      <c r="B23" s="14"/>
      <c r="C23" s="14"/>
      <c r="D23" s="14"/>
      <c r="E23" s="14"/>
      <c r="F23" s="14"/>
      <c r="G23" s="88" t="str">
        <f>J4</f>
        <v>P3</v>
      </c>
      <c r="H23" s="109" t="e">
        <f>IF(H19=J5,J14,0)</f>
        <v>#REF!</v>
      </c>
      <c r="I23" s="109" t="e">
        <f>IF(I19=J5,J14,IF(J5=H19,J15,0))</f>
        <v>#REF!</v>
      </c>
      <c r="J23" s="109" t="e">
        <f>IF(J5=J19,J14,IF(J5=I19,J15,IF(J5=H19,J16,0)))</f>
        <v>#REF!</v>
      </c>
      <c r="K23" s="13"/>
      <c r="L23" s="13"/>
    </row>
    <row r="24" spans="1:12" x14ac:dyDescent="0.3">
      <c r="A24" s="14"/>
      <c r="B24" s="85"/>
      <c r="C24" s="85"/>
      <c r="D24" s="85"/>
      <c r="E24" s="85"/>
      <c r="F24" s="14"/>
      <c r="G24" s="88" t="str">
        <f>K4</f>
        <v>P4</v>
      </c>
      <c r="H24" s="109" t="e">
        <f>IF(K5=H19,K14,0)</f>
        <v>#REF!</v>
      </c>
      <c r="I24" s="109" t="e">
        <f>IF(I19=K5,K14,IF(K5=H19,K15,0))</f>
        <v>#REF!</v>
      </c>
      <c r="J24" s="109" t="e">
        <f>IF(J19=K5,K14,IF(K5=I19,K15,IF(K5=H19,K16,0)))</f>
        <v>#REF!</v>
      </c>
      <c r="K24" s="13"/>
      <c r="L24" s="13"/>
    </row>
    <row r="25" spans="1:12" ht="23.4" x14ac:dyDescent="0.3">
      <c r="A25" s="14"/>
      <c r="B25" s="765" t="s">
        <v>230</v>
      </c>
      <c r="C25" s="765"/>
      <c r="D25" s="765"/>
      <c r="E25" s="765"/>
      <c r="F25" s="14"/>
      <c r="G25" s="120" t="s">
        <v>231</v>
      </c>
      <c r="H25" s="121" t="e">
        <f>SUM(H20:H23)</f>
        <v>#REF!</v>
      </c>
      <c r="I25" s="121" t="e">
        <f>SUM(I20:I23)</f>
        <v>#REF!</v>
      </c>
      <c r="J25" s="121" t="e">
        <f>SUM(J20:J23)</f>
        <v>#REF!</v>
      </c>
      <c r="K25" s="13"/>
      <c r="L25" s="13"/>
    </row>
    <row r="26" spans="1:12" x14ac:dyDescent="0.3">
      <c r="A26" s="14"/>
      <c r="B26" s="14"/>
      <c r="C26" s="14"/>
      <c r="D26" s="14"/>
      <c r="E26" s="14"/>
      <c r="F26" s="14"/>
      <c r="G26" s="14"/>
      <c r="H26" s="14"/>
      <c r="I26" s="14"/>
      <c r="J26" s="14"/>
      <c r="K26" s="13"/>
      <c r="L26" s="13"/>
    </row>
    <row r="27" spans="1:12" x14ac:dyDescent="0.3">
      <c r="A27" s="14"/>
      <c r="B27" s="14"/>
      <c r="C27" s="4" t="e">
        <f>C4</f>
        <v>#REF!</v>
      </c>
      <c r="D27" s="4" t="e">
        <f>D4</f>
        <v>#REF!</v>
      </c>
      <c r="E27" s="122" t="e">
        <f>E4</f>
        <v>#REF!</v>
      </c>
      <c r="F27" s="14"/>
      <c r="G27" s="13"/>
      <c r="H27" s="13"/>
      <c r="I27" s="13"/>
      <c r="J27" s="13"/>
      <c r="K27" s="13"/>
      <c r="L27" s="13"/>
    </row>
    <row r="28" spans="1:12" ht="17.399999999999999" x14ac:dyDescent="0.3">
      <c r="A28" s="14"/>
      <c r="B28" s="5" t="s">
        <v>232</v>
      </c>
      <c r="C28" s="6" t="e">
        <f>#REF!/365*#REF!</f>
        <v>#REF!</v>
      </c>
      <c r="D28" s="6" t="e">
        <f>#REF!/365*#REF!</f>
        <v>#REF!</v>
      </c>
      <c r="E28" s="6" t="e">
        <f>#REF!/365*#REF!</f>
        <v>#REF!</v>
      </c>
      <c r="F28" s="14"/>
      <c r="G28" s="123" t="s">
        <v>233</v>
      </c>
      <c r="H28" s="123"/>
      <c r="I28" s="123"/>
      <c r="J28" s="123"/>
      <c r="K28" s="123"/>
      <c r="L28" s="14"/>
    </row>
    <row r="29" spans="1:12" x14ac:dyDescent="0.3">
      <c r="A29" s="14"/>
      <c r="B29" s="7" t="s">
        <v>234</v>
      </c>
      <c r="C29" s="124" t="e">
        <f>#REF!*(1+Taux_TVA)/365*#REF!</f>
        <v>#REF!</v>
      </c>
      <c r="D29" s="124" t="e">
        <f>#REF!*(1+Taux_TVA)/365*#REF!</f>
        <v>#REF!</v>
      </c>
      <c r="E29" s="124" t="e">
        <f>#REF!*(1+Taux_TVA)/365*#REF!</f>
        <v>#REF!</v>
      </c>
      <c r="F29" s="14"/>
      <c r="G29" s="125"/>
      <c r="H29" s="126">
        <v>0</v>
      </c>
      <c r="I29" s="126">
        <v>0</v>
      </c>
      <c r="J29" s="126">
        <v>0</v>
      </c>
      <c r="K29" s="127">
        <v>0</v>
      </c>
      <c r="L29" s="14"/>
    </row>
    <row r="30" spans="1:12" x14ac:dyDescent="0.3">
      <c r="A30" s="14"/>
      <c r="B30" s="7" t="s">
        <v>235</v>
      </c>
      <c r="C30" s="124" t="e">
        <f>#REF!/365*#REF!</f>
        <v>#REF!</v>
      </c>
      <c r="D30" s="124" t="e">
        <f>#REF!/365*#REF!</f>
        <v>#REF!</v>
      </c>
      <c r="E30" s="124" t="e">
        <f>#REF!/365*#REF!</f>
        <v>#REF!</v>
      </c>
      <c r="F30" s="14"/>
      <c r="G30" s="128">
        <v>0</v>
      </c>
      <c r="H30" s="129">
        <v>0</v>
      </c>
      <c r="I30" s="129">
        <v>0</v>
      </c>
      <c r="J30" s="129">
        <v>0</v>
      </c>
      <c r="K30" s="130">
        <v>0</v>
      </c>
      <c r="L30" s="14"/>
    </row>
    <row r="31" spans="1:12" x14ac:dyDescent="0.3">
      <c r="A31" s="14"/>
      <c r="B31" s="7" t="s">
        <v>236</v>
      </c>
      <c r="C31" s="124" t="e">
        <f>#REF!/365*#REF!</f>
        <v>#REF!</v>
      </c>
      <c r="D31" s="124" t="e">
        <f>#REF!/365*#REF!</f>
        <v>#REF!</v>
      </c>
      <c r="E31" s="124" t="e">
        <f>#REF!/365*#REF!</f>
        <v>#REF!</v>
      </c>
      <c r="F31" s="14"/>
      <c r="G31" s="128">
        <v>0</v>
      </c>
      <c r="H31" s="129">
        <v>0</v>
      </c>
      <c r="I31" s="129">
        <v>0</v>
      </c>
      <c r="J31" s="129">
        <v>0</v>
      </c>
      <c r="K31" s="130">
        <v>0</v>
      </c>
      <c r="L31" s="14"/>
    </row>
    <row r="32" spans="1:12" x14ac:dyDescent="0.3">
      <c r="A32" s="14"/>
      <c r="B32" s="7" t="s">
        <v>237</v>
      </c>
      <c r="C32" s="131">
        <v>0</v>
      </c>
      <c r="D32" s="131">
        <v>0</v>
      </c>
      <c r="E32" s="132">
        <v>0</v>
      </c>
      <c r="F32" s="14"/>
      <c r="G32" s="128">
        <v>0</v>
      </c>
      <c r="H32" s="129">
        <v>0</v>
      </c>
      <c r="I32" s="129">
        <v>0</v>
      </c>
      <c r="J32" s="129">
        <v>0</v>
      </c>
      <c r="K32" s="130">
        <v>0</v>
      </c>
      <c r="L32" s="14"/>
    </row>
    <row r="33" spans="1:12" x14ac:dyDescent="0.3">
      <c r="A33" s="14"/>
      <c r="B33" s="8" t="s">
        <v>238</v>
      </c>
      <c r="C33" s="133">
        <v>0</v>
      </c>
      <c r="D33" s="133">
        <v>0</v>
      </c>
      <c r="E33" s="134">
        <v>0</v>
      </c>
      <c r="F33" s="14"/>
      <c r="G33" s="128">
        <v>0</v>
      </c>
      <c r="H33" s="129">
        <v>0</v>
      </c>
      <c r="I33" s="129">
        <v>0</v>
      </c>
      <c r="J33" s="129">
        <v>0</v>
      </c>
      <c r="K33" s="130">
        <v>0</v>
      </c>
      <c r="L33" s="14"/>
    </row>
    <row r="34" spans="1:12" ht="18" x14ac:dyDescent="0.3">
      <c r="A34" s="14"/>
      <c r="B34" s="101" t="s">
        <v>239</v>
      </c>
      <c r="C34" s="135" t="e">
        <f>SUM(C28:C33)</f>
        <v>#REF!</v>
      </c>
      <c r="D34" s="136" t="e">
        <f>SUM(D28:D33)</f>
        <v>#REF!</v>
      </c>
      <c r="E34" s="137" t="e">
        <f>SUM(E28:E33)</f>
        <v>#REF!</v>
      </c>
      <c r="F34" s="14"/>
      <c r="G34" s="128">
        <v>0</v>
      </c>
      <c r="H34" s="129">
        <v>0</v>
      </c>
      <c r="I34" s="129">
        <v>0</v>
      </c>
      <c r="J34" s="129">
        <v>0</v>
      </c>
      <c r="K34" s="130">
        <v>0</v>
      </c>
      <c r="L34" s="14"/>
    </row>
    <row r="35" spans="1:12" x14ac:dyDescent="0.3">
      <c r="A35" s="14"/>
      <c r="B35" s="14"/>
      <c r="C35" s="138"/>
      <c r="D35" s="138"/>
      <c r="E35" s="138"/>
      <c r="F35" s="14"/>
      <c r="G35" s="128">
        <v>0</v>
      </c>
      <c r="H35" s="129">
        <v>0</v>
      </c>
      <c r="I35" s="129">
        <v>0</v>
      </c>
      <c r="J35" s="129">
        <v>0</v>
      </c>
      <c r="K35" s="130">
        <v>0</v>
      </c>
      <c r="L35" s="14"/>
    </row>
    <row r="36" spans="1:12" x14ac:dyDescent="0.3">
      <c r="A36" s="14"/>
      <c r="B36" s="14"/>
      <c r="C36" s="139" t="e">
        <f>C27</f>
        <v>#REF!</v>
      </c>
      <c r="D36" s="139" t="e">
        <f>D27</f>
        <v>#REF!</v>
      </c>
      <c r="E36" s="140" t="e">
        <f>E27</f>
        <v>#REF!</v>
      </c>
      <c r="F36" s="13"/>
      <c r="G36" s="141">
        <v>0</v>
      </c>
      <c r="H36" s="142">
        <v>0</v>
      </c>
      <c r="I36" s="142">
        <v>0</v>
      </c>
      <c r="J36" s="142">
        <v>0</v>
      </c>
      <c r="K36" s="143">
        <v>0</v>
      </c>
      <c r="L36" s="14"/>
    </row>
    <row r="37" spans="1:12" x14ac:dyDescent="0.3">
      <c r="A37" s="14"/>
      <c r="B37" s="144" t="s">
        <v>240</v>
      </c>
      <c r="C37" s="9" t="e">
        <f>IF('Données générales'!$D$14="Impôts commerciaux",SUM(#REF!)*1.196/365*#REF!,SUM(#REF!)/365*#REF!)</f>
        <v>#REF!</v>
      </c>
      <c r="D37" s="9" t="e">
        <f>IF('Données générales'!$D$14="Impôts commerciaux",SUM(#REF!)*1.196/365*#REF!,SUM(#REF!)/365*#REF!)</f>
        <v>#REF!</v>
      </c>
      <c r="E37" s="9" t="e">
        <f>IF('Données générales'!$D$14="Impôts commerciaux",SUM(#REF!)*1.196/365*#REF!,SUM(#REF!)/365*#REF!)</f>
        <v>#REF!</v>
      </c>
      <c r="F37" s="13"/>
      <c r="G37" s="14"/>
      <c r="H37" s="14"/>
      <c r="I37" s="14"/>
      <c r="J37" s="14"/>
      <c r="K37" s="14"/>
      <c r="L37" s="14"/>
    </row>
    <row r="38" spans="1:12" x14ac:dyDescent="0.3">
      <c r="A38" s="14"/>
      <c r="B38" s="12" t="s">
        <v>241</v>
      </c>
      <c r="C38" s="145" t="e">
        <f>#REF!/365*#REF!</f>
        <v>#REF!</v>
      </c>
      <c r="D38" s="145" t="e">
        <f>#REF!/365*#REF!</f>
        <v>#REF!</v>
      </c>
      <c r="E38" s="145" t="e">
        <f>#REF!/365*#REF!</f>
        <v>#REF!</v>
      </c>
      <c r="F38" s="13"/>
      <c r="G38" s="14"/>
      <c r="H38" s="14"/>
      <c r="I38" s="14"/>
      <c r="J38" s="14"/>
      <c r="K38" s="14"/>
      <c r="L38" s="14"/>
    </row>
    <row r="39" spans="1:12" ht="17.399999999999999" x14ac:dyDescent="0.3">
      <c r="A39" s="14"/>
      <c r="B39" s="12" t="s">
        <v>242</v>
      </c>
      <c r="C39" s="145" t="e">
        <f>#REF!/365*#REF!</f>
        <v>#REF!</v>
      </c>
      <c r="D39" s="145" t="e">
        <f>#REF!/365*#REF!</f>
        <v>#REF!</v>
      </c>
      <c r="E39" s="145" t="e">
        <f>#REF!/365*#REF!</f>
        <v>#REF!</v>
      </c>
      <c r="F39" s="13"/>
      <c r="G39" s="123" t="s">
        <v>243</v>
      </c>
      <c r="H39" s="123"/>
      <c r="I39" s="123"/>
      <c r="J39" s="123"/>
      <c r="K39" s="123"/>
      <c r="L39" s="14"/>
    </row>
    <row r="40" spans="1:12" x14ac:dyDescent="0.3">
      <c r="A40" s="14"/>
      <c r="B40" s="12" t="s">
        <v>244</v>
      </c>
      <c r="C40" s="145">
        <f>IF('Données générales'!$D$14="Impôts commerciaux",((#REF!*Taux_TVA)-SUM(#REF!)*0.196)/365*#REF!,0)</f>
        <v>0</v>
      </c>
      <c r="D40" s="145">
        <f>IF('Données générales'!$D$14="Impôts commerciaux",((#REF!*Taux_TVA)-SUM(#REF!)*0.196)/365*#REF!,0)</f>
        <v>0</v>
      </c>
      <c r="E40" s="145">
        <f>IF('Données générales'!$D$14="Impôts commerciaux",((#REF!*Taux_TVA)-SUM(#REF!)*0.196)/365*#REF!,0)</f>
        <v>0</v>
      </c>
      <c r="F40" s="13"/>
      <c r="G40" s="125"/>
      <c r="H40" s="126">
        <v>0</v>
      </c>
      <c r="I40" s="126">
        <v>0</v>
      </c>
      <c r="J40" s="126">
        <v>0</v>
      </c>
      <c r="K40" s="127">
        <v>0</v>
      </c>
      <c r="L40" s="14"/>
    </row>
    <row r="41" spans="1:12" x14ac:dyDescent="0.3">
      <c r="A41" s="14"/>
      <c r="B41" s="12" t="s">
        <v>245</v>
      </c>
      <c r="C41" s="145" t="e">
        <f>SUM(#REF!,#REF!)/365*#REF!</f>
        <v>#REF!</v>
      </c>
      <c r="D41" s="145" t="e">
        <f>SUM(#REF!,#REF!)/365*#REF!</f>
        <v>#REF!</v>
      </c>
      <c r="E41" s="145" t="e">
        <f>SUM(#REF!,#REF!)/365*#REF!</f>
        <v>#REF!</v>
      </c>
      <c r="F41" s="13"/>
      <c r="G41" s="128">
        <v>0</v>
      </c>
      <c r="H41" s="129">
        <v>0</v>
      </c>
      <c r="I41" s="129">
        <v>0</v>
      </c>
      <c r="J41" s="129">
        <v>0</v>
      </c>
      <c r="K41" s="130">
        <v>0</v>
      </c>
      <c r="L41" s="14"/>
    </row>
    <row r="42" spans="1:12" x14ac:dyDescent="0.3">
      <c r="A42" s="14"/>
      <c r="B42" s="10" t="s">
        <v>246</v>
      </c>
      <c r="C42" s="9" t="e">
        <f>SUM(C38:C41)</f>
        <v>#REF!</v>
      </c>
      <c r="D42" s="9" t="e">
        <f>SUM(D38:D41)</f>
        <v>#REF!</v>
      </c>
      <c r="E42" s="146" t="e">
        <f>SUM(E38:E41)</f>
        <v>#REF!</v>
      </c>
      <c r="F42" s="13"/>
      <c r="G42" s="128">
        <v>0</v>
      </c>
      <c r="H42" s="129">
        <v>0</v>
      </c>
      <c r="I42" s="129">
        <v>0</v>
      </c>
      <c r="J42" s="129">
        <v>0</v>
      </c>
      <c r="K42" s="130">
        <v>0</v>
      </c>
      <c r="L42" s="14"/>
    </row>
    <row r="43" spans="1:12" x14ac:dyDescent="0.3">
      <c r="A43" s="14"/>
      <c r="B43" s="11" t="s">
        <v>247</v>
      </c>
      <c r="C43" s="147">
        <v>0</v>
      </c>
      <c r="D43" s="147">
        <v>0</v>
      </c>
      <c r="E43" s="148">
        <v>0</v>
      </c>
      <c r="F43" s="13"/>
      <c r="G43" s="128">
        <v>0</v>
      </c>
      <c r="H43" s="129">
        <v>0</v>
      </c>
      <c r="I43" s="129">
        <v>0</v>
      </c>
      <c r="J43" s="129">
        <v>0</v>
      </c>
      <c r="K43" s="130">
        <v>0</v>
      </c>
      <c r="L43" s="14"/>
    </row>
    <row r="44" spans="1:12" x14ac:dyDescent="0.3">
      <c r="A44" s="14"/>
      <c r="B44" s="149" t="s">
        <v>248</v>
      </c>
      <c r="C44" s="150">
        <v>0</v>
      </c>
      <c r="D44" s="150">
        <v>0</v>
      </c>
      <c r="E44" s="151">
        <v>0</v>
      </c>
      <c r="F44" s="13"/>
      <c r="G44" s="128">
        <v>0</v>
      </c>
      <c r="H44" s="129">
        <v>0</v>
      </c>
      <c r="I44" s="129">
        <v>0</v>
      </c>
      <c r="J44" s="129">
        <v>0</v>
      </c>
      <c r="K44" s="130">
        <v>0</v>
      </c>
      <c r="L44" s="14"/>
    </row>
    <row r="45" spans="1:12" ht="18" x14ac:dyDescent="0.3">
      <c r="A45" s="14"/>
      <c r="B45" s="152" t="s">
        <v>249</v>
      </c>
      <c r="C45" s="153" t="e">
        <f>SUM(C37:C44)-C42</f>
        <v>#REF!</v>
      </c>
      <c r="D45" s="153" t="e">
        <f>SUM(D37:D44)-D42</f>
        <v>#REF!</v>
      </c>
      <c r="E45" s="154" t="e">
        <f>SUM(E37:E44)-E42</f>
        <v>#REF!</v>
      </c>
      <c r="F45" s="13"/>
      <c r="G45" s="128">
        <v>0</v>
      </c>
      <c r="H45" s="129">
        <v>0</v>
      </c>
      <c r="I45" s="129">
        <v>0</v>
      </c>
      <c r="J45" s="129">
        <v>0</v>
      </c>
      <c r="K45" s="130">
        <v>0</v>
      </c>
      <c r="L45" s="14"/>
    </row>
    <row r="46" spans="1:12" x14ac:dyDescent="0.3">
      <c r="A46" s="13"/>
      <c r="B46" s="13"/>
      <c r="C46" s="13"/>
      <c r="D46" s="13"/>
      <c r="E46" s="13"/>
      <c r="F46" s="13"/>
      <c r="G46" s="128">
        <v>0</v>
      </c>
      <c r="H46" s="129">
        <v>0</v>
      </c>
      <c r="I46" s="129">
        <v>0</v>
      </c>
      <c r="J46" s="129">
        <v>0</v>
      </c>
      <c r="K46" s="130">
        <v>0</v>
      </c>
      <c r="L46" s="14"/>
    </row>
    <row r="47" spans="1:12" x14ac:dyDescent="0.3">
      <c r="A47" s="14"/>
      <c r="B47" s="113" t="s">
        <v>250</v>
      </c>
      <c r="C47" s="91" t="e">
        <f>C34-C45</f>
        <v>#REF!</v>
      </c>
      <c r="D47" s="91" t="e">
        <f>D34-D45</f>
        <v>#REF!</v>
      </c>
      <c r="E47" s="155" t="e">
        <f>E34-E45</f>
        <v>#REF!</v>
      </c>
      <c r="F47" s="13"/>
      <c r="G47" s="128">
        <v>0</v>
      </c>
      <c r="H47" s="129">
        <v>0</v>
      </c>
      <c r="I47" s="129">
        <v>0</v>
      </c>
      <c r="J47" s="129">
        <v>0</v>
      </c>
      <c r="K47" s="130">
        <v>0</v>
      </c>
      <c r="L47" s="14"/>
    </row>
    <row r="48" spans="1:12" x14ac:dyDescent="0.3">
      <c r="A48" s="14"/>
      <c r="B48" s="98" t="s">
        <v>251</v>
      </c>
      <c r="C48" s="99" t="e">
        <f>#REF!</f>
        <v>#REF!</v>
      </c>
      <c r="D48" s="99" t="e">
        <f>C47</f>
        <v>#REF!</v>
      </c>
      <c r="E48" s="156" t="e">
        <f>D47</f>
        <v>#REF!</v>
      </c>
      <c r="F48" s="13"/>
      <c r="G48" s="128">
        <v>0</v>
      </c>
      <c r="H48" s="129">
        <v>0</v>
      </c>
      <c r="I48" s="129">
        <v>0</v>
      </c>
      <c r="J48" s="129">
        <v>0</v>
      </c>
      <c r="K48" s="130">
        <v>0</v>
      </c>
      <c r="L48" s="14"/>
    </row>
    <row r="49" spans="1:12" ht="18" x14ac:dyDescent="0.3">
      <c r="A49" s="14"/>
      <c r="B49" s="152" t="s">
        <v>252</v>
      </c>
      <c r="C49" s="157" t="e">
        <f>C47-C48</f>
        <v>#REF!</v>
      </c>
      <c r="D49" s="158" t="e">
        <f>D47-D48</f>
        <v>#REF!</v>
      </c>
      <c r="E49" s="159" t="e">
        <f>E47-E48</f>
        <v>#REF!</v>
      </c>
      <c r="F49" s="13"/>
      <c r="G49" s="141">
        <v>0</v>
      </c>
      <c r="H49" s="142">
        <v>0</v>
      </c>
      <c r="I49" s="142">
        <v>0</v>
      </c>
      <c r="J49" s="142">
        <v>0</v>
      </c>
      <c r="K49" s="143">
        <v>0</v>
      </c>
      <c r="L49" s="14"/>
    </row>
    <row r="50" spans="1:12" x14ac:dyDescent="0.3">
      <c r="A50" s="14"/>
      <c r="B50" s="13"/>
      <c r="C50" s="13"/>
      <c r="D50" s="13"/>
      <c r="E50" s="13"/>
      <c r="F50" s="13"/>
      <c r="G50" s="14"/>
      <c r="H50" s="14"/>
      <c r="I50" s="14"/>
      <c r="J50" s="14"/>
      <c r="K50" s="14"/>
      <c r="L50" s="14"/>
    </row>
    <row r="51" spans="1:12" x14ac:dyDescent="0.3">
      <c r="A51" s="14"/>
      <c r="B51" s="13"/>
      <c r="C51" s="13"/>
      <c r="D51" s="13"/>
      <c r="E51" s="13"/>
      <c r="F51" s="13"/>
      <c r="G51" s="14"/>
      <c r="H51" s="14"/>
      <c r="I51" s="14"/>
      <c r="J51" s="14"/>
      <c r="K51" s="14"/>
      <c r="L51" s="14"/>
    </row>
  </sheetData>
  <sheetProtection selectLockedCells="1" selectUnlockedCells="1"/>
  <mergeCells count="3">
    <mergeCell ref="B2:E2"/>
    <mergeCell ref="G2:J2"/>
    <mergeCell ref="B25:E25"/>
  </mergeCells>
  <pageMargins left="0.70833333333333337" right="0.70833333333333337" top="0.74791666666666667" bottom="0.74791666666666667"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0"/>
  <sheetViews>
    <sheetView showGridLines="0" workbookViewId="0">
      <selection activeCell="C5" sqref="C5"/>
    </sheetView>
  </sheetViews>
  <sheetFormatPr baseColWidth="10" defaultColWidth="10.6640625" defaultRowHeight="14.4" x14ac:dyDescent="0.3"/>
  <cols>
    <col min="1" max="1" width="5.33203125" style="1" customWidth="1"/>
    <col min="2" max="2" width="34.109375" style="1" customWidth="1"/>
    <col min="3" max="16384" width="10.6640625" style="1"/>
  </cols>
  <sheetData>
    <row r="1" spans="1:12" x14ac:dyDescent="0.3">
      <c r="A1" s="2"/>
      <c r="B1" s="2"/>
      <c r="C1" s="2"/>
      <c r="D1" s="2"/>
      <c r="E1" s="2"/>
      <c r="F1" s="2"/>
      <c r="G1" s="2"/>
      <c r="H1" s="2"/>
      <c r="I1" s="2"/>
      <c r="J1" s="2"/>
      <c r="K1" s="2"/>
      <c r="L1" s="15"/>
    </row>
    <row r="2" spans="1:12" ht="21.75" customHeight="1" x14ac:dyDescent="0.4">
      <c r="A2" s="2"/>
      <c r="B2" s="766" t="s">
        <v>253</v>
      </c>
      <c r="C2" s="766"/>
      <c r="D2" s="766"/>
      <c r="E2" s="766"/>
      <c r="F2" s="766"/>
      <c r="G2" s="766"/>
      <c r="H2" s="766"/>
      <c r="I2" s="766"/>
      <c r="J2" s="766"/>
      <c r="K2" s="766"/>
      <c r="L2" s="15"/>
    </row>
    <row r="3" spans="1:12" x14ac:dyDescent="0.3">
      <c r="A3" s="2"/>
      <c r="B3" s="2"/>
      <c r="C3" s="2"/>
      <c r="D3" s="2"/>
      <c r="E3" s="2"/>
      <c r="F3" s="2"/>
      <c r="G3" s="2"/>
      <c r="H3" s="2"/>
      <c r="I3" s="2"/>
      <c r="J3" s="2"/>
      <c r="K3" s="2"/>
      <c r="L3" s="15"/>
    </row>
    <row r="4" spans="1:12" ht="15.6" x14ac:dyDescent="0.3">
      <c r="A4" s="2"/>
      <c r="B4" s="16"/>
      <c r="C4" s="767" t="s">
        <v>254</v>
      </c>
      <c r="D4" s="767"/>
      <c r="E4" s="767"/>
      <c r="F4" s="767" t="s">
        <v>255</v>
      </c>
      <c r="G4" s="767"/>
      <c r="H4" s="767"/>
      <c r="I4" s="767" t="s">
        <v>256</v>
      </c>
      <c r="J4" s="767"/>
      <c r="K4" s="767"/>
      <c r="L4" s="15"/>
    </row>
    <row r="5" spans="1:12" ht="42" thickBot="1" x14ac:dyDescent="0.35">
      <c r="A5" s="2"/>
      <c r="B5" s="16"/>
      <c r="C5" s="17" t="e">
        <f>I5</f>
        <v>#REF!</v>
      </c>
      <c r="D5" s="18" t="e">
        <f>J5</f>
        <v>#REF!</v>
      </c>
      <c r="E5" s="19" t="e">
        <f>K5</f>
        <v>#REF!</v>
      </c>
      <c r="F5" s="20" t="s">
        <v>257</v>
      </c>
      <c r="G5" s="21" t="s">
        <v>258</v>
      </c>
      <c r="H5" s="18" t="s">
        <v>259</v>
      </c>
      <c r="I5" s="22" t="e">
        <f>#REF!</f>
        <v>#REF!</v>
      </c>
      <c r="J5" s="21" t="e">
        <f>I5+1</f>
        <v>#REF!</v>
      </c>
      <c r="K5" s="23" t="e">
        <f>J5+1</f>
        <v>#REF!</v>
      </c>
      <c r="L5" s="15"/>
    </row>
    <row r="6" spans="1:12" ht="15.6" x14ac:dyDescent="0.3">
      <c r="A6" s="2"/>
      <c r="B6" s="24" t="s">
        <v>260</v>
      </c>
      <c r="C6" s="25"/>
      <c r="D6" s="25"/>
      <c r="E6" s="26"/>
      <c r="F6" s="27"/>
      <c r="G6" s="27"/>
      <c r="H6" s="26"/>
      <c r="I6" s="28" t="e">
        <f>DATE(I5+1,1,1)</f>
        <v>#REF!</v>
      </c>
      <c r="J6" s="28" t="e">
        <f>DATE(J5+1,1,1)</f>
        <v>#REF!</v>
      </c>
      <c r="K6" s="28" t="e">
        <f>DATE(K5+1,1,1)</f>
        <v>#REF!</v>
      </c>
      <c r="L6" s="15"/>
    </row>
    <row r="7" spans="1:12" x14ac:dyDescent="0.3">
      <c r="A7" s="2"/>
      <c r="B7" s="29" t="s">
        <v>261</v>
      </c>
      <c r="C7" s="29">
        <v>0</v>
      </c>
      <c r="D7" s="30">
        <v>0</v>
      </c>
      <c r="E7" s="31">
        <v>0</v>
      </c>
      <c r="F7" s="32" t="str">
        <f>IF(SUM(C7:E7)=0,"",SUM(C7:E7))</f>
        <v/>
      </c>
      <c r="G7" s="33"/>
      <c r="H7" s="30">
        <v>0</v>
      </c>
      <c r="I7" s="34" t="e">
        <f>IF((YEAR(G7)=$I$5),F7/H7*(($I$6-G7)/365),0)</f>
        <v>#REF!</v>
      </c>
      <c r="J7" s="35" t="str">
        <f>IF(F7="","",IF(YEAR(G7)&gt;$J$5,"",IF((YEAR(G7)=$J$5),F7/H7*(($J$6-G7)/365),IF(F7/H7&gt;F7-I7,F7-I7,F7/H7))))</f>
        <v/>
      </c>
      <c r="K7" s="34" t="str">
        <f>IF(F7="","",IF(YEAR(G7)&gt;$K$5,"",IF((YEAR(G7)=$K$5),F7/H7*(($K$6-G7)/365),IF(F7/H7&gt;F7-I7-J7,F7-I7-J7,F7/H7))))</f>
        <v/>
      </c>
      <c r="L7" s="15"/>
    </row>
    <row r="8" spans="1:12" x14ac:dyDescent="0.3">
      <c r="A8" s="2"/>
      <c r="B8" s="36" t="s">
        <v>262</v>
      </c>
      <c r="C8" s="36">
        <v>0</v>
      </c>
      <c r="D8" s="37">
        <v>0</v>
      </c>
      <c r="E8" s="38">
        <v>0</v>
      </c>
      <c r="F8" s="39" t="str">
        <f>IF(SUM(C8:E8)=0,"",SUM(C8:E8))</f>
        <v/>
      </c>
      <c r="G8" s="40"/>
      <c r="H8" s="37">
        <v>0</v>
      </c>
      <c r="I8" s="34" t="e">
        <f>IF((YEAR(G8)=$I$5),F8/H8*(($I$6-G8)/365),0)</f>
        <v>#REF!</v>
      </c>
      <c r="J8" s="41" t="str">
        <f>IF(F8="","",IF(YEAR(G8)&gt;$J$5,"",IF((YEAR(G8)=$J$5),F8/H8*(($J$6-G8)/365),IF(F8/H8&gt;F8-I8,F8-I8,F8/H8))))</f>
        <v/>
      </c>
      <c r="K8" s="34" t="str">
        <f>IF(F8="","",IF(YEAR(G8)&gt;$K$5,"",IF((YEAR(G8)=$K$5),F8/H8*(($K$6-G8)/365),IF(F8/H8&gt;F8-I8-J8,F8-I8-J8,F8/H8))))</f>
        <v/>
      </c>
      <c r="L8" s="15"/>
    </row>
    <row r="9" spans="1:12" x14ac:dyDescent="0.3">
      <c r="A9" s="2"/>
      <c r="B9" s="36"/>
      <c r="C9" s="36">
        <v>0</v>
      </c>
      <c r="D9" s="37">
        <v>0</v>
      </c>
      <c r="E9" s="38">
        <v>0</v>
      </c>
      <c r="F9" s="39" t="str">
        <f>IF(SUM(C9:E9)=0,"",SUM(C9:E9))</f>
        <v/>
      </c>
      <c r="G9" s="40"/>
      <c r="H9" s="37">
        <v>0</v>
      </c>
      <c r="I9" s="34" t="e">
        <f>IF((YEAR(G9)=$I$5),F9/H9*(($I$6-G9)/365),0)</f>
        <v>#REF!</v>
      </c>
      <c r="J9" s="41" t="str">
        <f>IF(F9="","",IF(YEAR(G9)&gt;$J$5,"",IF((YEAR(G9)=$J$5),F9/H9*(($J$6-G9)/365),IF(F9/H9&gt;F9-I9,F9-I9,F9/H9))))</f>
        <v/>
      </c>
      <c r="K9" s="34" t="str">
        <f>IF(F9="","",IF(YEAR(G9)&gt;$K$5,"",IF((YEAR(G9)=$K$5),F9/H9*(($K$6-G9)/365),IF(F9/H9&gt;F9-I9-J9,F9-I9-J9,F9/H9))))</f>
        <v/>
      </c>
      <c r="L9" s="15"/>
    </row>
    <row r="10" spans="1:12" x14ac:dyDescent="0.3">
      <c r="A10" s="2"/>
      <c r="B10" s="36"/>
      <c r="C10" s="36">
        <v>0</v>
      </c>
      <c r="D10" s="37">
        <v>0</v>
      </c>
      <c r="E10" s="38">
        <v>0</v>
      </c>
      <c r="F10" s="39" t="str">
        <f>IF(SUM(C10:E10)=0,"",SUM(C10:E10))</f>
        <v/>
      </c>
      <c r="G10" s="40"/>
      <c r="H10" s="37">
        <v>0</v>
      </c>
      <c r="I10" s="34" t="e">
        <f>IF((YEAR(G10)=$I$5),F10/H10*(($I$6-G10)/365),0)</f>
        <v>#REF!</v>
      </c>
      <c r="J10" s="41" t="str">
        <f>IF(F10="","",IF(YEAR(G10)&gt;$J$5,"",IF((YEAR(G10)=$J$5),F10/H10*(($J$6-G10)/365),IF(F10/H10&gt;F10-I10,F10-I10,F10/H10))))</f>
        <v/>
      </c>
      <c r="K10" s="34" t="str">
        <f>IF(F10="","",IF(YEAR(G10)&gt;$K$5,"",IF((YEAR(G10)=$K$5),F10/H10*(($K$6-G10)/365),IF(F10/H10&gt;F10-I10-J10,F10-I10-J10,F10/H10))))</f>
        <v/>
      </c>
      <c r="L10" s="15"/>
    </row>
    <row r="11" spans="1:12" x14ac:dyDescent="0.3">
      <c r="A11" s="2"/>
      <c r="B11" s="42" t="s">
        <v>263</v>
      </c>
      <c r="C11" s="42">
        <v>0</v>
      </c>
      <c r="D11" s="43">
        <v>0</v>
      </c>
      <c r="E11" s="44">
        <v>0</v>
      </c>
      <c r="F11" s="45" t="str">
        <f>IF(SUM(C11:E11)=0,"",SUM(C11:E11))</f>
        <v/>
      </c>
      <c r="G11" s="46"/>
      <c r="H11" s="37">
        <v>0</v>
      </c>
      <c r="I11" s="34" t="e">
        <f>IF((YEAR(G11)=$I$5),F11/H11*(($I$6-G11)/365),0)</f>
        <v>#REF!</v>
      </c>
      <c r="J11" s="47" t="str">
        <f>IF(F11="","",IF(YEAR(G11)&gt;$J$5,"",IF((YEAR(G11)=$J$5),F11/H11*(($J$6-G11)/365),IF(F11/H11&gt;F11-I11,F11-I11,F11/H11))))</f>
        <v/>
      </c>
      <c r="K11" s="34" t="str">
        <f>IF(F11="","",IF(YEAR(G11)&gt;$K$5,"",IF((YEAR(G11)=$K$5),F11/H11*(($K$6-G11)/365),IF(F11/H11&gt;F11-I11-J11,F11-I11-J11,F11/H11))))</f>
        <v/>
      </c>
      <c r="L11" s="15"/>
    </row>
    <row r="12" spans="1:12" ht="15.6" x14ac:dyDescent="0.3">
      <c r="A12" s="2"/>
      <c r="B12" s="24" t="s">
        <v>264</v>
      </c>
      <c r="C12" s="25"/>
      <c r="D12" s="25"/>
      <c r="E12" s="48"/>
      <c r="F12" s="49"/>
      <c r="G12" s="50"/>
      <c r="H12" s="51"/>
      <c r="I12" s="51"/>
      <c r="J12" s="51"/>
      <c r="K12" s="51"/>
      <c r="L12" s="15"/>
    </row>
    <row r="13" spans="1:12" x14ac:dyDescent="0.3">
      <c r="A13" s="2"/>
      <c r="B13" s="52" t="s">
        <v>265</v>
      </c>
      <c r="C13" s="52">
        <v>0</v>
      </c>
      <c r="D13" s="30">
        <v>0</v>
      </c>
      <c r="E13" s="53">
        <v>0</v>
      </c>
      <c r="F13" s="54" t="str">
        <f t="shared" ref="F13:F27" si="0">IF(SUM(C13:E13)=0,"",SUM(C13:E13))</f>
        <v/>
      </c>
      <c r="G13" s="55"/>
      <c r="H13" s="56">
        <v>0</v>
      </c>
      <c r="I13" s="34" t="e">
        <f t="shared" ref="I13:I27" si="1">IF((YEAR(G13)=$I$5),F13/H13*(($I$6-G13)/365),0)</f>
        <v>#REF!</v>
      </c>
      <c r="J13" s="35" t="str">
        <f>IF(F13="","",IF(YEAR(G13)&gt;$J$5,"",IF((YEAR(G13)=$J$5),F13/H13*(($J$6-G13)/365),IF(F13/H13&gt;F13-I13,F13-I13,F13/H13))))</f>
        <v/>
      </c>
      <c r="K13" s="34" t="str">
        <f t="shared" ref="K13:K27" si="2">IF(F13="","",IF(YEAR(G13)&gt;$K$5,"",IF((YEAR(G13)=$K$5),F13/H13*(($K$6-G13)/365),IF(F13/H13&gt;F13-I13-J13,F13-I13-J13,F13/H13))))</f>
        <v/>
      </c>
      <c r="L13" s="15"/>
    </row>
    <row r="14" spans="1:12" x14ac:dyDescent="0.3">
      <c r="A14" s="2"/>
      <c r="B14" s="36" t="s">
        <v>266</v>
      </c>
      <c r="C14" s="36">
        <v>0</v>
      </c>
      <c r="D14" s="37">
        <v>0</v>
      </c>
      <c r="E14" s="57">
        <v>0</v>
      </c>
      <c r="F14" s="54" t="str">
        <f t="shared" si="0"/>
        <v/>
      </c>
      <c r="G14" s="40"/>
      <c r="H14" s="56">
        <v>0</v>
      </c>
      <c r="I14" s="34" t="e">
        <f t="shared" si="1"/>
        <v>#REF!</v>
      </c>
      <c r="J14" s="41" t="str">
        <f t="shared" ref="J14:J27" si="3">IF(F14="","",IF(YEAR(G14)&gt;$J$5,"",IF((YEAR(G14)=$J$5),F14/H14*(($J$6-G14)/365),IF(F14/H14&gt;F14-I14,F14-I14,F14/H14))))</f>
        <v/>
      </c>
      <c r="K14" s="34" t="str">
        <f t="shared" si="2"/>
        <v/>
      </c>
      <c r="L14" s="15"/>
    </row>
    <row r="15" spans="1:12" x14ac:dyDescent="0.3">
      <c r="A15" s="2"/>
      <c r="B15" s="36" t="s">
        <v>267</v>
      </c>
      <c r="C15" s="36">
        <v>0</v>
      </c>
      <c r="D15" s="37">
        <v>0</v>
      </c>
      <c r="E15" s="57">
        <v>0</v>
      </c>
      <c r="F15" s="54" t="str">
        <f t="shared" si="0"/>
        <v/>
      </c>
      <c r="G15" s="40"/>
      <c r="H15" s="56">
        <v>0</v>
      </c>
      <c r="I15" s="34" t="e">
        <f t="shared" si="1"/>
        <v>#REF!</v>
      </c>
      <c r="J15" s="41" t="str">
        <f t="shared" si="3"/>
        <v/>
      </c>
      <c r="K15" s="34" t="str">
        <f t="shared" si="2"/>
        <v/>
      </c>
      <c r="L15" s="15"/>
    </row>
    <row r="16" spans="1:12" x14ac:dyDescent="0.3">
      <c r="A16" s="2"/>
      <c r="B16" s="36" t="s">
        <v>268</v>
      </c>
      <c r="C16" s="36">
        <v>0</v>
      </c>
      <c r="D16" s="37">
        <v>0</v>
      </c>
      <c r="E16" s="57">
        <v>0</v>
      </c>
      <c r="F16" s="54" t="str">
        <f t="shared" si="0"/>
        <v/>
      </c>
      <c r="G16" s="40"/>
      <c r="H16" s="56">
        <v>0</v>
      </c>
      <c r="I16" s="34" t="e">
        <f t="shared" si="1"/>
        <v>#REF!</v>
      </c>
      <c r="J16" s="41" t="str">
        <f t="shared" si="3"/>
        <v/>
      </c>
      <c r="K16" s="34" t="str">
        <f t="shared" si="2"/>
        <v/>
      </c>
      <c r="L16" s="15"/>
    </row>
    <row r="17" spans="1:12" x14ac:dyDescent="0.3">
      <c r="A17" s="2"/>
      <c r="B17" s="36" t="s">
        <v>269</v>
      </c>
      <c r="C17" s="36">
        <v>0</v>
      </c>
      <c r="D17" s="37">
        <v>0</v>
      </c>
      <c r="E17" s="57">
        <v>0</v>
      </c>
      <c r="F17" s="54" t="str">
        <f t="shared" si="0"/>
        <v/>
      </c>
      <c r="G17" s="40"/>
      <c r="H17" s="56">
        <v>0</v>
      </c>
      <c r="I17" s="34" t="e">
        <f t="shared" si="1"/>
        <v>#REF!</v>
      </c>
      <c r="J17" s="41" t="str">
        <f t="shared" si="3"/>
        <v/>
      </c>
      <c r="K17" s="34" t="str">
        <f t="shared" si="2"/>
        <v/>
      </c>
      <c r="L17" s="15"/>
    </row>
    <row r="18" spans="1:12" x14ac:dyDescent="0.3">
      <c r="A18" s="2"/>
      <c r="B18" s="36" t="s">
        <v>263</v>
      </c>
      <c r="C18" s="36">
        <v>0</v>
      </c>
      <c r="D18" s="37">
        <v>0</v>
      </c>
      <c r="E18" s="57">
        <v>0</v>
      </c>
      <c r="F18" s="54" t="str">
        <f t="shared" si="0"/>
        <v/>
      </c>
      <c r="G18" s="40"/>
      <c r="H18" s="56">
        <v>0</v>
      </c>
      <c r="I18" s="34" t="e">
        <f t="shared" si="1"/>
        <v>#REF!</v>
      </c>
      <c r="J18" s="41" t="str">
        <f t="shared" si="3"/>
        <v/>
      </c>
      <c r="K18" s="34" t="str">
        <f t="shared" si="2"/>
        <v/>
      </c>
      <c r="L18" s="15"/>
    </row>
    <row r="19" spans="1:12" x14ac:dyDescent="0.3">
      <c r="A19" s="2"/>
      <c r="B19" s="36" t="s">
        <v>263</v>
      </c>
      <c r="C19" s="36">
        <v>0</v>
      </c>
      <c r="D19" s="37">
        <v>0</v>
      </c>
      <c r="E19" s="57">
        <v>0</v>
      </c>
      <c r="F19" s="54" t="str">
        <f t="shared" si="0"/>
        <v/>
      </c>
      <c r="G19" s="40"/>
      <c r="H19" s="56">
        <v>0</v>
      </c>
      <c r="I19" s="34" t="e">
        <f t="shared" si="1"/>
        <v>#REF!</v>
      </c>
      <c r="J19" s="41" t="str">
        <f t="shared" si="3"/>
        <v/>
      </c>
      <c r="K19" s="34" t="str">
        <f t="shared" si="2"/>
        <v/>
      </c>
      <c r="L19" s="15"/>
    </row>
    <row r="20" spans="1:12" x14ac:dyDescent="0.3">
      <c r="A20" s="2"/>
      <c r="B20" s="36" t="s">
        <v>263</v>
      </c>
      <c r="C20" s="36">
        <v>0</v>
      </c>
      <c r="D20" s="37">
        <v>0</v>
      </c>
      <c r="E20" s="57">
        <v>0</v>
      </c>
      <c r="F20" s="54" t="str">
        <f t="shared" si="0"/>
        <v/>
      </c>
      <c r="G20" s="40"/>
      <c r="H20" s="56">
        <v>0</v>
      </c>
      <c r="I20" s="34" t="e">
        <f t="shared" si="1"/>
        <v>#REF!</v>
      </c>
      <c r="J20" s="41" t="str">
        <f t="shared" si="3"/>
        <v/>
      </c>
      <c r="K20" s="34" t="str">
        <f t="shared" si="2"/>
        <v/>
      </c>
      <c r="L20" s="15"/>
    </row>
    <row r="21" spans="1:12" x14ac:dyDescent="0.3">
      <c r="A21" s="2"/>
      <c r="B21" s="36" t="s">
        <v>263</v>
      </c>
      <c r="C21" s="36">
        <v>0</v>
      </c>
      <c r="D21" s="37">
        <v>0</v>
      </c>
      <c r="E21" s="57">
        <v>0</v>
      </c>
      <c r="F21" s="54" t="str">
        <f t="shared" si="0"/>
        <v/>
      </c>
      <c r="G21" s="40"/>
      <c r="H21" s="56">
        <v>0</v>
      </c>
      <c r="I21" s="34" t="e">
        <f t="shared" si="1"/>
        <v>#REF!</v>
      </c>
      <c r="J21" s="41" t="str">
        <f t="shared" si="3"/>
        <v/>
      </c>
      <c r="K21" s="34" t="str">
        <f t="shared" si="2"/>
        <v/>
      </c>
      <c r="L21" s="15"/>
    </row>
    <row r="22" spans="1:12" x14ac:dyDescent="0.3">
      <c r="A22" s="2"/>
      <c r="B22" s="36" t="s">
        <v>263</v>
      </c>
      <c r="C22" s="36">
        <v>0</v>
      </c>
      <c r="D22" s="37">
        <v>0</v>
      </c>
      <c r="E22" s="57">
        <v>0</v>
      </c>
      <c r="F22" s="54" t="str">
        <f t="shared" si="0"/>
        <v/>
      </c>
      <c r="G22" s="40"/>
      <c r="H22" s="56">
        <v>0</v>
      </c>
      <c r="I22" s="34" t="e">
        <f t="shared" si="1"/>
        <v>#REF!</v>
      </c>
      <c r="J22" s="41" t="str">
        <f t="shared" si="3"/>
        <v/>
      </c>
      <c r="K22" s="34" t="str">
        <f t="shared" si="2"/>
        <v/>
      </c>
      <c r="L22" s="15"/>
    </row>
    <row r="23" spans="1:12" x14ac:dyDescent="0.3">
      <c r="A23" s="2"/>
      <c r="B23" s="36" t="s">
        <v>263</v>
      </c>
      <c r="C23" s="36">
        <v>0</v>
      </c>
      <c r="D23" s="37">
        <v>0</v>
      </c>
      <c r="E23" s="57">
        <v>0</v>
      </c>
      <c r="F23" s="54" t="str">
        <f t="shared" si="0"/>
        <v/>
      </c>
      <c r="G23" s="40"/>
      <c r="H23" s="56">
        <v>0</v>
      </c>
      <c r="I23" s="34" t="e">
        <f t="shared" si="1"/>
        <v>#REF!</v>
      </c>
      <c r="J23" s="41" t="str">
        <f t="shared" si="3"/>
        <v/>
      </c>
      <c r="K23" s="34" t="str">
        <f t="shared" si="2"/>
        <v/>
      </c>
      <c r="L23" s="15"/>
    </row>
    <row r="24" spans="1:12" x14ac:dyDescent="0.3">
      <c r="A24" s="2"/>
      <c r="B24" s="36" t="s">
        <v>263</v>
      </c>
      <c r="C24" s="36">
        <v>0</v>
      </c>
      <c r="D24" s="37">
        <v>0</v>
      </c>
      <c r="E24" s="57">
        <v>0</v>
      </c>
      <c r="F24" s="54" t="str">
        <f t="shared" si="0"/>
        <v/>
      </c>
      <c r="G24" s="40"/>
      <c r="H24" s="37">
        <v>0</v>
      </c>
      <c r="I24" s="34" t="e">
        <f t="shared" si="1"/>
        <v>#REF!</v>
      </c>
      <c r="J24" s="41" t="str">
        <f t="shared" si="3"/>
        <v/>
      </c>
      <c r="K24" s="34" t="str">
        <f t="shared" si="2"/>
        <v/>
      </c>
      <c r="L24" s="15"/>
    </row>
    <row r="25" spans="1:12" x14ac:dyDescent="0.3">
      <c r="A25" s="2"/>
      <c r="B25" s="36" t="s">
        <v>263</v>
      </c>
      <c r="C25" s="36">
        <v>0</v>
      </c>
      <c r="D25" s="37">
        <v>0</v>
      </c>
      <c r="E25" s="57">
        <v>0</v>
      </c>
      <c r="F25" s="54" t="str">
        <f t="shared" si="0"/>
        <v/>
      </c>
      <c r="G25" s="40"/>
      <c r="H25" s="37">
        <v>0</v>
      </c>
      <c r="I25" s="34" t="e">
        <f t="shared" si="1"/>
        <v>#REF!</v>
      </c>
      <c r="J25" s="41" t="str">
        <f t="shared" si="3"/>
        <v/>
      </c>
      <c r="K25" s="34" t="str">
        <f t="shared" si="2"/>
        <v/>
      </c>
      <c r="L25" s="15"/>
    </row>
    <row r="26" spans="1:12" x14ac:dyDescent="0.3">
      <c r="A26" s="2"/>
      <c r="B26" s="36" t="s">
        <v>263</v>
      </c>
      <c r="C26" s="36">
        <v>0</v>
      </c>
      <c r="D26" s="37">
        <v>0</v>
      </c>
      <c r="E26" s="57">
        <v>0</v>
      </c>
      <c r="F26" s="54" t="str">
        <f t="shared" si="0"/>
        <v/>
      </c>
      <c r="G26" s="40"/>
      <c r="H26" s="37">
        <v>0</v>
      </c>
      <c r="I26" s="34" t="e">
        <f t="shared" si="1"/>
        <v>#REF!</v>
      </c>
      <c r="J26" s="41" t="str">
        <f t="shared" si="3"/>
        <v/>
      </c>
      <c r="K26" s="34" t="str">
        <f t="shared" si="2"/>
        <v/>
      </c>
      <c r="L26" s="15"/>
    </row>
    <row r="27" spans="1:12" x14ac:dyDescent="0.3">
      <c r="A27" s="2"/>
      <c r="B27" s="42" t="s">
        <v>263</v>
      </c>
      <c r="C27" s="42">
        <v>0</v>
      </c>
      <c r="D27" s="43">
        <v>0</v>
      </c>
      <c r="E27" s="58">
        <v>0</v>
      </c>
      <c r="F27" s="54" t="str">
        <f t="shared" si="0"/>
        <v/>
      </c>
      <c r="G27" s="59"/>
      <c r="H27" s="43">
        <v>0</v>
      </c>
      <c r="I27" s="60" t="e">
        <f t="shared" si="1"/>
        <v>#REF!</v>
      </c>
      <c r="J27" s="47" t="str">
        <f t="shared" si="3"/>
        <v/>
      </c>
      <c r="K27" s="60" t="str">
        <f t="shared" si="2"/>
        <v/>
      </c>
      <c r="L27" s="15"/>
    </row>
    <row r="28" spans="1:12" ht="15.6" x14ac:dyDescent="0.3">
      <c r="A28" s="2"/>
      <c r="B28" s="24" t="s">
        <v>270</v>
      </c>
      <c r="C28" s="25"/>
      <c r="D28" s="25"/>
      <c r="E28" s="50"/>
      <c r="F28" s="61"/>
      <c r="G28" s="50"/>
      <c r="H28" s="50"/>
      <c r="I28" s="50"/>
      <c r="J28" s="50"/>
      <c r="K28" s="50"/>
      <c r="L28" s="15"/>
    </row>
    <row r="29" spans="1:12" x14ac:dyDescent="0.3">
      <c r="A29" s="2"/>
      <c r="B29" s="52" t="s">
        <v>271</v>
      </c>
      <c r="C29" s="52">
        <v>0</v>
      </c>
      <c r="D29" s="62">
        <v>0</v>
      </c>
      <c r="E29" s="63">
        <v>0</v>
      </c>
      <c r="F29" s="54">
        <f>SUM(C29:E29)</f>
        <v>0</v>
      </c>
      <c r="G29" s="64"/>
      <c r="H29" s="65"/>
      <c r="I29" s="65"/>
      <c r="J29" s="65"/>
      <c r="K29" s="66"/>
      <c r="L29" s="15"/>
    </row>
    <row r="30" spans="1:12" x14ac:dyDescent="0.3">
      <c r="A30" s="2"/>
      <c r="B30" s="67" t="s">
        <v>197</v>
      </c>
      <c r="C30" s="67">
        <v>0</v>
      </c>
      <c r="D30" s="68">
        <v>0</v>
      </c>
      <c r="E30" s="69">
        <v>0</v>
      </c>
      <c r="F30" s="54">
        <f>SUM(C30:E30)</f>
        <v>0</v>
      </c>
      <c r="G30" s="40"/>
      <c r="H30" s="70"/>
      <c r="I30" s="70"/>
      <c r="J30" s="70"/>
      <c r="K30" s="71"/>
      <c r="L30" s="15"/>
    </row>
    <row r="31" spans="1:12" x14ac:dyDescent="0.3">
      <c r="A31" s="2"/>
      <c r="B31" s="67" t="s">
        <v>272</v>
      </c>
      <c r="C31" s="67">
        <v>0</v>
      </c>
      <c r="D31" s="68">
        <v>0</v>
      </c>
      <c r="E31" s="69">
        <v>0</v>
      </c>
      <c r="F31" s="54">
        <f>SUM(C31:E31)</f>
        <v>0</v>
      </c>
      <c r="G31" s="40"/>
      <c r="H31" s="71"/>
      <c r="I31" s="71"/>
      <c r="J31" s="71"/>
      <c r="K31" s="71" t="s">
        <v>273</v>
      </c>
      <c r="L31" s="15"/>
    </row>
    <row r="32" spans="1:12" x14ac:dyDescent="0.3">
      <c r="A32" s="2"/>
      <c r="B32" s="67" t="s">
        <v>272</v>
      </c>
      <c r="C32" s="67">
        <v>0</v>
      </c>
      <c r="D32" s="68">
        <v>0</v>
      </c>
      <c r="E32" s="69">
        <v>0</v>
      </c>
      <c r="F32" s="54">
        <f>SUM(C32:E32)</f>
        <v>0</v>
      </c>
      <c r="G32" s="40"/>
      <c r="H32" s="71"/>
      <c r="I32" s="71"/>
      <c r="J32" s="71"/>
      <c r="K32" s="71"/>
      <c r="L32" s="15"/>
    </row>
    <row r="33" spans="1:12" x14ac:dyDescent="0.3">
      <c r="A33" s="2"/>
      <c r="B33" s="72" t="s">
        <v>272</v>
      </c>
      <c r="C33" s="72">
        <v>0</v>
      </c>
      <c r="D33" s="73">
        <v>0</v>
      </c>
      <c r="E33" s="74">
        <v>0</v>
      </c>
      <c r="F33" s="54">
        <f>SUM(C33:E33)</f>
        <v>0</v>
      </c>
      <c r="G33" s="59"/>
      <c r="H33" s="75"/>
      <c r="I33" s="75"/>
      <c r="J33" s="75"/>
      <c r="K33" s="75" t="s">
        <v>274</v>
      </c>
      <c r="L33" s="15"/>
    </row>
    <row r="34" spans="1:12" ht="18" thickBot="1" x14ac:dyDescent="0.35">
      <c r="A34" s="2"/>
      <c r="B34" s="76" t="s">
        <v>275</v>
      </c>
      <c r="C34" s="77">
        <f>SUM(C7:C11,C13:C27,C29:C33)</f>
        <v>0</v>
      </c>
      <c r="D34" s="77">
        <f>SUM(D7:D11,D13:D27,D29:D33)</f>
        <v>0</v>
      </c>
      <c r="E34" s="78">
        <f>SUM(E7:E11,E13:E27,E29:E33)</f>
        <v>0</v>
      </c>
      <c r="F34" s="79">
        <f>SUM(F7:F11,F13:F27,F29:F33)</f>
        <v>0</v>
      </c>
      <c r="G34" s="80"/>
      <c r="H34" s="80"/>
      <c r="I34" s="80" t="e">
        <f>SUM(I7:I11,I13:I27)</f>
        <v>#REF!</v>
      </c>
      <c r="J34" s="80">
        <f>SUM(J7:J11,J13:J27)</f>
        <v>0</v>
      </c>
      <c r="K34" s="80">
        <f>SUM(K7:K11,K13:K27)</f>
        <v>0</v>
      </c>
      <c r="L34" s="15"/>
    </row>
    <row r="35" spans="1:12" ht="16.2" thickTop="1" x14ac:dyDescent="0.3">
      <c r="A35" s="2"/>
      <c r="B35" s="81" t="s">
        <v>276</v>
      </c>
      <c r="C35" s="82">
        <f>IF('Données générales'!$D$14="Impôts commerciaux",(SUM(C7:C11)+SUM(C13:C27))*19.6/100,0)</f>
        <v>0</v>
      </c>
      <c r="D35" s="82">
        <f>IF('Données générales'!$D$14="Impôts commerciaux",(SUM(D7:D11)+SUM(D13:D27))*19.6/100,0)</f>
        <v>0</v>
      </c>
      <c r="E35" s="82">
        <f>IF('Données générales'!$D$14="Impôts commerciaux",(SUM(E7:E11)+SUM(E13:E27))*19.6/100,0)</f>
        <v>0</v>
      </c>
      <c r="F35" s="2"/>
      <c r="G35" s="2"/>
      <c r="H35" s="2"/>
      <c r="I35" s="2"/>
      <c r="J35" s="2"/>
      <c r="K35" s="2"/>
      <c r="L35" s="15"/>
    </row>
    <row r="36" spans="1:12" x14ac:dyDescent="0.3">
      <c r="A36" s="2"/>
      <c r="B36" s="2"/>
      <c r="C36" s="2"/>
      <c r="D36" s="2"/>
      <c r="E36" s="2"/>
      <c r="F36" s="2"/>
      <c r="G36" s="2"/>
      <c r="H36" s="2"/>
      <c r="I36" s="2"/>
      <c r="J36" s="2"/>
      <c r="K36" s="2"/>
      <c r="L36" s="15"/>
    </row>
    <row r="38" spans="1:12" ht="17.399999999999999" x14ac:dyDescent="0.3">
      <c r="B38" s="83"/>
      <c r="C38" s="82"/>
      <c r="D38" s="82"/>
      <c r="E38" s="82"/>
      <c r="F38" s="84"/>
      <c r="G38" s="84"/>
      <c r="H38" s="84"/>
      <c r="I38" s="84"/>
      <c r="J38" s="84"/>
      <c r="K38" s="84"/>
    </row>
    <row r="39" spans="1:12" ht="15.6" x14ac:dyDescent="0.3">
      <c r="B39" s="81"/>
      <c r="C39" s="82"/>
      <c r="D39" s="82"/>
      <c r="E39" s="82"/>
      <c r="F39" s="84"/>
      <c r="G39" s="84"/>
      <c r="H39" s="84"/>
      <c r="I39" s="84"/>
      <c r="J39" s="84"/>
      <c r="K39" s="84"/>
    </row>
    <row r="40" spans="1:12" ht="17.399999999999999" x14ac:dyDescent="0.3">
      <c r="B40" s="83"/>
      <c r="C40" s="82"/>
      <c r="D40" s="82"/>
      <c r="E40" s="82"/>
      <c r="F40" s="84"/>
      <c r="G40" s="84"/>
      <c r="H40" s="84"/>
      <c r="I40" s="84"/>
      <c r="J40" s="84"/>
      <c r="K40" s="84"/>
    </row>
  </sheetData>
  <sheetProtection selectLockedCells="1" selectUnlockedCells="1"/>
  <mergeCells count="4">
    <mergeCell ref="B2:K2"/>
    <mergeCell ref="C4:E4"/>
    <mergeCell ref="F4:H4"/>
    <mergeCell ref="I4:K4"/>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workbookViewId="0">
      <selection activeCell="A20" sqref="A20"/>
    </sheetView>
  </sheetViews>
  <sheetFormatPr baseColWidth="10" defaultColWidth="11.44140625" defaultRowHeight="13.2" x14ac:dyDescent="0.25"/>
  <cols>
    <col min="1" max="1" width="36.6640625" customWidth="1"/>
  </cols>
  <sheetData>
    <row r="1" spans="1:6" ht="14.4" x14ac:dyDescent="0.25">
      <c r="B1" s="560" t="e">
        <f>#REF!</f>
        <v>#REF!</v>
      </c>
      <c r="C1" s="560" t="e">
        <f>#REF!</f>
        <v>#REF!</v>
      </c>
      <c r="D1" s="560" t="e">
        <f>#REF!</f>
        <v>#REF!</v>
      </c>
      <c r="E1" s="560" t="e">
        <f>#REF!</f>
        <v>#REF!</v>
      </c>
    </row>
    <row r="2" spans="1:6" ht="14.4" x14ac:dyDescent="0.25">
      <c r="A2" s="561" t="s">
        <v>277</v>
      </c>
      <c r="B2" s="562">
        <f>22000</f>
        <v>22000</v>
      </c>
      <c r="C2" s="562">
        <v>21000</v>
      </c>
      <c r="D2" s="562">
        <v>20000</v>
      </c>
      <c r="E2" s="562">
        <v>20000</v>
      </c>
    </row>
    <row r="3" spans="1:6" ht="14.4" x14ac:dyDescent="0.25">
      <c r="A3" s="561" t="s">
        <v>278</v>
      </c>
      <c r="B3" s="563">
        <f>B2/1607</f>
        <v>13.690105787181082</v>
      </c>
      <c r="C3" s="563">
        <f t="shared" ref="C3:E3" si="0">C2/1607</f>
        <v>13.067828251400124</v>
      </c>
      <c r="D3" s="563">
        <f t="shared" si="0"/>
        <v>12.445550715619166</v>
      </c>
      <c r="E3" s="563">
        <f t="shared" si="0"/>
        <v>12.445550715619166</v>
      </c>
      <c r="F3" s="165"/>
    </row>
    <row r="4" spans="1:6" ht="14.4" x14ac:dyDescent="0.25">
      <c r="A4" s="561" t="s">
        <v>279</v>
      </c>
      <c r="B4" s="564" t="e">
        <f>#REF!</f>
        <v>#REF!</v>
      </c>
      <c r="C4" s="564" t="e">
        <f>#REF!</f>
        <v>#REF!</v>
      </c>
      <c r="D4" s="564" t="e">
        <f>#REF!</f>
        <v>#REF!</v>
      </c>
      <c r="E4" s="564" t="e">
        <f>#REF!</f>
        <v>#REF!</v>
      </c>
    </row>
    <row r="5" spans="1:6" ht="14.4" x14ac:dyDescent="0.25">
      <c r="A5" s="565" t="s">
        <v>280</v>
      </c>
      <c r="B5" s="564" t="e">
        <f xml:space="preserve"> B4/B3</f>
        <v>#REF!</v>
      </c>
      <c r="C5" s="564" t="e">
        <f t="shared" ref="C5:E5" si="1" xml:space="preserve"> C4/C3</f>
        <v>#REF!</v>
      </c>
      <c r="D5" s="564" t="e">
        <f t="shared" si="1"/>
        <v>#REF!</v>
      </c>
      <c r="E5" s="564" t="e">
        <f t="shared" si="1"/>
        <v>#REF!</v>
      </c>
    </row>
    <row r="6" spans="1:6" ht="28.8" x14ac:dyDescent="0.25">
      <c r="A6" s="565" t="s">
        <v>281</v>
      </c>
      <c r="B6" s="563" t="e">
        <f xml:space="preserve"> B4/B2</f>
        <v>#REF!</v>
      </c>
      <c r="C6" s="563" t="e">
        <f t="shared" ref="C6:E6" si="2" xml:space="preserve"> C4/C2</f>
        <v>#REF!</v>
      </c>
      <c r="D6" s="563" t="e">
        <f t="shared" si="2"/>
        <v>#REF!</v>
      </c>
      <c r="E6" s="563" t="e">
        <f t="shared" si="2"/>
        <v>#REF!</v>
      </c>
      <c r="F6" s="173"/>
    </row>
    <row r="7" spans="1:6" x14ac:dyDescent="0.25">
      <c r="B7" s="160"/>
      <c r="C7" s="160"/>
      <c r="D7" s="160"/>
      <c r="E7" s="161"/>
    </row>
    <row r="8" spans="1:6" ht="43.2" x14ac:dyDescent="0.25">
      <c r="A8" s="566" t="s">
        <v>282</v>
      </c>
      <c r="B8" s="564" t="e">
        <f>#REF!</f>
        <v>#REF!</v>
      </c>
      <c r="C8" s="564" t="e">
        <f>#REF!</f>
        <v>#REF!</v>
      </c>
      <c r="D8" s="564" t="e">
        <f>#REF!</f>
        <v>#REF!</v>
      </c>
      <c r="E8" s="564" t="e">
        <f>#REF!</f>
        <v>#REF!</v>
      </c>
    </row>
    <row r="9" spans="1:6" ht="57.6" x14ac:dyDescent="0.25">
      <c r="A9" s="566" t="s">
        <v>283</v>
      </c>
      <c r="B9" s="564" t="e">
        <f>#REF!+#REF!+#REF!</f>
        <v>#REF!</v>
      </c>
      <c r="C9" s="564" t="e">
        <f>#REF!+#REF!+#REF!</f>
        <v>#REF!</v>
      </c>
      <c r="D9" s="564" t="e">
        <f>#REF!+#REF!+#REF!</f>
        <v>#REF!</v>
      </c>
      <c r="E9" s="564" t="e">
        <f>#REF!+#REF!+#REF!</f>
        <v>#REF!</v>
      </c>
    </row>
    <row r="10" spans="1:6" ht="28.8" x14ac:dyDescent="0.25">
      <c r="A10" s="565" t="s">
        <v>284</v>
      </c>
      <c r="B10" s="564" t="e">
        <f xml:space="preserve"> B8-B9</f>
        <v>#REF!</v>
      </c>
      <c r="C10" s="564" t="e">
        <f t="shared" ref="C10:E10" si="3" xml:space="preserve"> C8-C9</f>
        <v>#REF!</v>
      </c>
      <c r="D10" s="564" t="e">
        <f t="shared" si="3"/>
        <v>#REF!</v>
      </c>
      <c r="E10" s="564" t="e">
        <f t="shared" si="3"/>
        <v>#REF!</v>
      </c>
    </row>
    <row r="11" spans="1:6" ht="28.8" x14ac:dyDescent="0.25">
      <c r="A11" s="565" t="s">
        <v>285</v>
      </c>
      <c r="B11" s="564" t="e">
        <f xml:space="preserve"> B10/B3</f>
        <v>#REF!</v>
      </c>
      <c r="C11" s="564" t="e">
        <f t="shared" ref="C11:E11" si="4" xml:space="preserve"> C10/C3</f>
        <v>#REF!</v>
      </c>
      <c r="D11" s="564" t="e">
        <f t="shared" si="4"/>
        <v>#REF!</v>
      </c>
      <c r="E11" s="564" t="e">
        <f t="shared" si="4"/>
        <v>#REF!</v>
      </c>
    </row>
    <row r="12" spans="1:6" ht="43.2" x14ac:dyDescent="0.25">
      <c r="A12" s="565" t="s">
        <v>286</v>
      </c>
      <c r="B12" s="563" t="e">
        <f xml:space="preserve"> B10/B2</f>
        <v>#REF!</v>
      </c>
      <c r="C12" s="563" t="e">
        <f t="shared" ref="C12:E12" si="5" xml:space="preserve"> C10/C2</f>
        <v>#REF!</v>
      </c>
      <c r="D12" s="563" t="e">
        <f t="shared" si="5"/>
        <v>#REF!</v>
      </c>
      <c r="E12" s="563" t="e">
        <f t="shared" si="5"/>
        <v>#REF!</v>
      </c>
    </row>
    <row r="13" spans="1:6" x14ac:dyDescent="0.25">
      <c r="B13" s="161"/>
      <c r="C13" s="161"/>
      <c r="D13" s="161"/>
      <c r="E13" s="161"/>
    </row>
    <row r="14" spans="1:6" ht="14.4" x14ac:dyDescent="0.3">
      <c r="A14" s="162" t="s">
        <v>287</v>
      </c>
      <c r="B14" s="163" t="e">
        <f xml:space="preserve"> B6-B12</f>
        <v>#REF!</v>
      </c>
      <c r="C14" s="163" t="e">
        <f t="shared" ref="C14:E14" si="6" xml:space="preserve"> C6-C12</f>
        <v>#REF!</v>
      </c>
      <c r="D14" s="163" t="e">
        <f t="shared" si="6"/>
        <v>#REF!</v>
      </c>
      <c r="E14" s="164" t="e">
        <f t="shared" si="6"/>
        <v>#REF!</v>
      </c>
    </row>
    <row r="16" spans="1:6" x14ac:dyDescent="0.25">
      <c r="A16" s="174" t="s">
        <v>288</v>
      </c>
    </row>
    <row r="17" spans="1:5" x14ac:dyDescent="0.25">
      <c r="A17" s="567" t="s">
        <v>289</v>
      </c>
      <c r="B17" s="568" t="e">
        <f>IF(B14&lt;0,(-B14*B2),"")</f>
        <v>#REF!</v>
      </c>
      <c r="C17" s="568" t="e">
        <f t="shared" ref="C17:D17" si="7">IF(C14&lt;0,(-C14*C2),"")</f>
        <v>#REF!</v>
      </c>
      <c r="D17" s="568" t="e">
        <f t="shared" si="7"/>
        <v>#REF!</v>
      </c>
      <c r="E17" s="568" t="e">
        <f>IF(E14&lt;0,(-E14*E2),"")</f>
        <v>#REF!</v>
      </c>
    </row>
    <row r="18" spans="1:5" x14ac:dyDescent="0.25">
      <c r="A18" s="567" t="s">
        <v>290</v>
      </c>
      <c r="B18" s="568" t="e">
        <f>IF(B17="","",(B4+B17))</f>
        <v>#REF!</v>
      </c>
      <c r="C18" s="568" t="e">
        <f>IF(C17="","",(C4+C17))</f>
        <v>#REF!</v>
      </c>
      <c r="D18" s="568" t="e">
        <f>IF(D17="","",(D4+D17))</f>
        <v>#REF!</v>
      </c>
      <c r="E18" s="568" t="e">
        <f>IF(E17="","",(E4+E17))</f>
        <v>#REF!</v>
      </c>
    </row>
    <row r="19" spans="1:5" x14ac:dyDescent="0.25">
      <c r="A19" s="166"/>
      <c r="B19" s="165"/>
      <c r="C19" s="165"/>
      <c r="D19" s="165"/>
      <c r="E19" s="165"/>
    </row>
    <row r="20" spans="1:5" x14ac:dyDescent="0.25">
      <c r="A20" s="175" t="s">
        <v>291</v>
      </c>
      <c r="B20" s="165"/>
      <c r="C20" s="165"/>
      <c r="D20" s="165"/>
      <c r="E20" s="165"/>
    </row>
    <row r="21" spans="1:5" x14ac:dyDescent="0.25">
      <c r="A21" s="168" t="s">
        <v>292</v>
      </c>
      <c r="B21" s="169"/>
      <c r="C21" s="169"/>
      <c r="D21" s="169"/>
      <c r="E21" s="169"/>
    </row>
    <row r="22" spans="1:5" x14ac:dyDescent="0.25">
      <c r="A22" s="569" t="s">
        <v>293</v>
      </c>
      <c r="B22" s="568" t="e">
        <f>IF(B14&lt;0,((B18/B3)-B5),"")</f>
        <v>#REF!</v>
      </c>
      <c r="C22" s="568" t="e">
        <f>IF(C14&lt;0,((C18/C3)-C5),"")</f>
        <v>#REF!</v>
      </c>
      <c r="D22" s="568" t="e">
        <f>IF(D14&lt;0,((D18/D3)-D5),"")</f>
        <v>#REF!</v>
      </c>
      <c r="E22" s="568" t="e">
        <f>IF(E14&lt;0,((E18/E3)-E5),"")</f>
        <v>#REF!</v>
      </c>
    </row>
    <row r="23" spans="1:5" x14ac:dyDescent="0.25">
      <c r="A23" s="166"/>
      <c r="B23" s="165"/>
      <c r="C23" s="165"/>
      <c r="D23" s="165"/>
      <c r="E23" s="165"/>
    </row>
    <row r="24" spans="1:5" x14ac:dyDescent="0.25">
      <c r="A24" s="167" t="s">
        <v>294</v>
      </c>
    </row>
    <row r="25" spans="1:5" x14ac:dyDescent="0.25">
      <c r="A25" s="569" t="s">
        <v>295</v>
      </c>
      <c r="B25" s="568" t="e">
        <f>IF(B14&lt;0,(-B14+B6),"")</f>
        <v>#REF!</v>
      </c>
      <c r="C25" s="568" t="e">
        <f t="shared" ref="C25:E25" si="8">IF(C14&lt;0,(-C14+C6),"")</f>
        <v>#REF!</v>
      </c>
      <c r="D25" s="568" t="e">
        <f t="shared" si="8"/>
        <v>#REF!</v>
      </c>
      <c r="E25" s="568" t="e">
        <f t="shared" si="8"/>
        <v>#REF!</v>
      </c>
    </row>
  </sheetData>
  <conditionalFormatting sqref="B14:E14">
    <cfRule type="cellIs" dxfId="7" priority="1" stopIfTrue="1" operator="lessThan">
      <formula>0</formula>
    </cfRule>
    <cfRule type="cellIs" dxfId="6" priority="2" stopIfTrue="1" operator="greaterThan">
      <formula>0</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F31"/>
  <sheetViews>
    <sheetView workbookViewId="0">
      <selection activeCell="E23" sqref="E23"/>
    </sheetView>
  </sheetViews>
  <sheetFormatPr baseColWidth="10" defaultColWidth="11.44140625" defaultRowHeight="12.75" customHeight="1" x14ac:dyDescent="0.25"/>
  <cols>
    <col min="1" max="1" width="38" customWidth="1"/>
    <col min="2" max="2" width="40.88671875" customWidth="1"/>
  </cols>
  <sheetData>
    <row r="1" spans="1:6" ht="12.75" customHeight="1" x14ac:dyDescent="0.25">
      <c r="A1" s="170"/>
      <c r="B1" s="170"/>
      <c r="C1" s="170"/>
      <c r="D1" s="170"/>
      <c r="E1" s="170"/>
      <c r="F1" s="170"/>
    </row>
    <row r="2" spans="1:6" ht="12.75" customHeight="1" x14ac:dyDescent="0.25">
      <c r="A2" s="171" t="s">
        <v>296</v>
      </c>
      <c r="B2" s="170"/>
      <c r="C2" s="170"/>
      <c r="D2" s="170"/>
      <c r="E2" s="170"/>
      <c r="F2" s="170"/>
    </row>
    <row r="3" spans="1:6" ht="12.75" customHeight="1" x14ac:dyDescent="0.25">
      <c r="A3" s="170"/>
      <c r="B3" s="170"/>
      <c r="C3" s="170"/>
      <c r="D3" s="170"/>
      <c r="E3" s="170"/>
      <c r="F3" s="170"/>
    </row>
    <row r="4" spans="1:6" ht="12.75" customHeight="1" x14ac:dyDescent="0.25">
      <c r="A4" s="170"/>
      <c r="B4" s="170"/>
      <c r="C4" s="170"/>
      <c r="D4" s="170"/>
      <c r="E4" s="170"/>
      <c r="F4" s="170"/>
    </row>
    <row r="5" spans="1:6" ht="12.75" customHeight="1" x14ac:dyDescent="0.25">
      <c r="A5" s="172" t="s">
        <v>297</v>
      </c>
      <c r="B5" s="170"/>
      <c r="C5" s="170"/>
      <c r="D5" s="170"/>
      <c r="E5" s="170"/>
      <c r="F5" s="170"/>
    </row>
    <row r="6" spans="1:6" ht="12.75" customHeight="1" x14ac:dyDescent="0.25">
      <c r="A6" s="170" t="s">
        <v>298</v>
      </c>
      <c r="B6" s="170" t="s">
        <v>299</v>
      </c>
      <c r="C6" s="170"/>
      <c r="D6" s="170"/>
      <c r="E6" s="170"/>
      <c r="F6" s="170"/>
    </row>
    <row r="7" spans="1:6" ht="12.75" customHeight="1" x14ac:dyDescent="0.25">
      <c r="A7" s="170" t="s">
        <v>300</v>
      </c>
      <c r="B7" s="170" t="s">
        <v>301</v>
      </c>
      <c r="C7" s="170"/>
      <c r="D7" s="170"/>
      <c r="E7" s="170"/>
      <c r="F7" s="170"/>
    </row>
    <row r="8" spans="1:6" ht="12.75" customHeight="1" x14ac:dyDescent="0.25">
      <c r="A8" s="172" t="s">
        <v>302</v>
      </c>
      <c r="B8" s="170" t="s">
        <v>303</v>
      </c>
      <c r="C8" s="170"/>
      <c r="D8" s="170"/>
      <c r="E8" s="170"/>
      <c r="F8" s="170"/>
    </row>
    <row r="9" spans="1:6" ht="12.75" customHeight="1" x14ac:dyDescent="0.25">
      <c r="A9" s="170"/>
      <c r="B9" s="170"/>
      <c r="C9" s="170"/>
      <c r="D9" s="170"/>
      <c r="E9" s="170"/>
      <c r="F9" s="170"/>
    </row>
    <row r="10" spans="1:6" ht="12.75" customHeight="1" x14ac:dyDescent="0.25">
      <c r="A10" s="170" t="s">
        <v>304</v>
      </c>
      <c r="B10" s="170"/>
      <c r="C10" s="170"/>
      <c r="D10" s="170"/>
      <c r="E10" s="170"/>
      <c r="F10" s="170"/>
    </row>
    <row r="11" spans="1:6" ht="12.75" customHeight="1" x14ac:dyDescent="0.25">
      <c r="A11" s="170" t="s">
        <v>305</v>
      </c>
      <c r="B11" s="170" t="s">
        <v>306</v>
      </c>
      <c r="C11" s="170"/>
      <c r="D11" s="170"/>
      <c r="E11" s="170"/>
      <c r="F11" s="170"/>
    </row>
    <row r="12" spans="1:6" ht="12.75" customHeight="1" x14ac:dyDescent="0.25">
      <c r="A12" s="170" t="s">
        <v>307</v>
      </c>
      <c r="B12" s="170" t="s">
        <v>308</v>
      </c>
      <c r="C12" s="170"/>
      <c r="D12" s="170"/>
      <c r="E12" s="170"/>
      <c r="F12" s="170"/>
    </row>
    <row r="13" spans="1:6" ht="12.75" customHeight="1" x14ac:dyDescent="0.25">
      <c r="A13" s="170" t="s">
        <v>309</v>
      </c>
      <c r="B13" s="170" t="s">
        <v>310</v>
      </c>
      <c r="C13" s="170"/>
      <c r="D13" s="170"/>
      <c r="E13" s="170"/>
      <c r="F13" s="170"/>
    </row>
    <row r="14" spans="1:6" ht="12.75" customHeight="1" x14ac:dyDescent="0.25">
      <c r="A14" s="170"/>
      <c r="B14" s="170"/>
      <c r="C14" s="170"/>
      <c r="D14" s="170"/>
      <c r="E14" s="170"/>
      <c r="F14" s="170"/>
    </row>
    <row r="15" spans="1:6" ht="12.75" customHeight="1" x14ac:dyDescent="0.25">
      <c r="A15" s="172" t="s">
        <v>311</v>
      </c>
      <c r="B15" s="170"/>
      <c r="C15" s="170"/>
      <c r="D15" s="170"/>
      <c r="E15" s="170"/>
      <c r="F15" s="170"/>
    </row>
    <row r="16" spans="1:6" ht="12.75" customHeight="1" x14ac:dyDescent="0.25">
      <c r="A16" s="170" t="s">
        <v>312</v>
      </c>
      <c r="B16" s="170" t="s">
        <v>313</v>
      </c>
      <c r="C16" s="170"/>
      <c r="D16" s="170"/>
      <c r="E16" s="170"/>
      <c r="F16" s="170"/>
    </row>
    <row r="17" spans="1:6" ht="12.75" customHeight="1" x14ac:dyDescent="0.25">
      <c r="A17" s="170" t="s">
        <v>314</v>
      </c>
      <c r="B17" s="170" t="s">
        <v>315</v>
      </c>
      <c r="C17" s="170"/>
      <c r="D17" s="170"/>
      <c r="E17" s="170"/>
      <c r="F17" s="170"/>
    </row>
    <row r="18" spans="1:6" ht="12.75" customHeight="1" x14ac:dyDescent="0.25">
      <c r="A18" s="170" t="s">
        <v>316</v>
      </c>
      <c r="B18" s="170" t="s">
        <v>317</v>
      </c>
      <c r="C18" s="170"/>
      <c r="D18" s="170"/>
      <c r="E18" s="170"/>
      <c r="F18" s="170"/>
    </row>
    <row r="19" spans="1:6" ht="12.75" customHeight="1" x14ac:dyDescent="0.25">
      <c r="A19" s="170" t="s">
        <v>318</v>
      </c>
      <c r="B19" s="170" t="s">
        <v>319</v>
      </c>
      <c r="C19" s="170"/>
      <c r="D19" s="170"/>
      <c r="E19" s="170"/>
      <c r="F19" s="170"/>
    </row>
    <row r="20" spans="1:6" ht="12.75" customHeight="1" x14ac:dyDescent="0.25">
      <c r="A20" s="170" t="s">
        <v>320</v>
      </c>
      <c r="B20" s="170" t="s">
        <v>321</v>
      </c>
      <c r="C20" s="170"/>
      <c r="D20" s="170"/>
      <c r="E20" s="170"/>
      <c r="F20" s="170"/>
    </row>
    <row r="21" spans="1:6" ht="12.75" customHeight="1" x14ac:dyDescent="0.25">
      <c r="A21" s="170" t="s">
        <v>240</v>
      </c>
      <c r="B21" s="170" t="s">
        <v>322</v>
      </c>
      <c r="C21" s="170"/>
      <c r="D21" s="170"/>
      <c r="E21" s="170"/>
      <c r="F21" s="170"/>
    </row>
    <row r="22" spans="1:6" ht="12.75" customHeight="1" x14ac:dyDescent="0.25">
      <c r="A22" s="170" t="s">
        <v>323</v>
      </c>
      <c r="B22" s="170" t="s">
        <v>324</v>
      </c>
      <c r="C22" s="170"/>
      <c r="D22" s="170"/>
      <c r="E22" s="170"/>
      <c r="F22" s="170"/>
    </row>
    <row r="23" spans="1:6" ht="12.75" customHeight="1" x14ac:dyDescent="0.25">
      <c r="A23" s="170" t="s">
        <v>325</v>
      </c>
      <c r="B23" s="170" t="s">
        <v>326</v>
      </c>
      <c r="C23" s="170"/>
      <c r="D23" s="170"/>
      <c r="E23" s="170"/>
      <c r="F23" s="170"/>
    </row>
    <row r="24" spans="1:6" ht="12.75" customHeight="1" x14ac:dyDescent="0.25">
      <c r="A24" s="170"/>
      <c r="B24" s="170"/>
      <c r="C24" s="170"/>
      <c r="D24" s="170"/>
      <c r="E24" s="170"/>
      <c r="F24" s="170"/>
    </row>
    <row r="25" spans="1:6" ht="12.75" customHeight="1" x14ac:dyDescent="0.25">
      <c r="A25" s="170" t="s">
        <v>327</v>
      </c>
      <c r="B25" s="170" t="s">
        <v>328</v>
      </c>
      <c r="C25" s="170"/>
      <c r="D25" s="170"/>
      <c r="E25" s="170"/>
      <c r="F25" s="170"/>
    </row>
    <row r="26" spans="1:6" ht="12.75" customHeight="1" x14ac:dyDescent="0.25">
      <c r="A26" s="170" t="s">
        <v>329</v>
      </c>
      <c r="B26" s="170" t="s">
        <v>330</v>
      </c>
      <c r="C26" s="170"/>
      <c r="D26" s="170"/>
      <c r="E26" s="170"/>
      <c r="F26" s="170"/>
    </row>
    <row r="27" spans="1:6" ht="12.75" customHeight="1" x14ac:dyDescent="0.25">
      <c r="A27" s="170"/>
      <c r="B27" s="170"/>
      <c r="C27" s="170"/>
      <c r="D27" s="170"/>
      <c r="E27" s="170"/>
      <c r="F27" s="170"/>
    </row>
    <row r="28" spans="1:6" ht="12.75" customHeight="1" x14ac:dyDescent="0.25">
      <c r="A28" s="170" t="s">
        <v>331</v>
      </c>
      <c r="B28" s="170" t="s">
        <v>328</v>
      </c>
      <c r="C28" s="170"/>
      <c r="D28" s="170"/>
      <c r="E28" s="170"/>
      <c r="F28" s="170"/>
    </row>
    <row r="29" spans="1:6" ht="12.75" customHeight="1" x14ac:dyDescent="0.25">
      <c r="A29" s="170" t="s">
        <v>332</v>
      </c>
      <c r="B29" s="170" t="s">
        <v>333</v>
      </c>
      <c r="C29" s="170"/>
      <c r="D29" s="170"/>
      <c r="E29" s="170"/>
      <c r="F29" s="170"/>
    </row>
    <row r="30" spans="1:6" ht="12.75" customHeight="1" x14ac:dyDescent="0.25">
      <c r="A30" s="170" t="s">
        <v>334</v>
      </c>
      <c r="B30" s="170" t="s">
        <v>335</v>
      </c>
      <c r="C30" s="170"/>
      <c r="D30" s="170"/>
      <c r="E30" s="170"/>
      <c r="F30" s="170"/>
    </row>
    <row r="31" spans="1:6" ht="12.75" customHeight="1" x14ac:dyDescent="0.25">
      <c r="A31" s="170"/>
      <c r="B31" s="170"/>
      <c r="C31" s="170"/>
      <c r="D31" s="170"/>
      <c r="E31" s="170"/>
      <c r="F31" s="17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CE3C-6409-457B-A690-07C733C3254A}">
  <sheetPr>
    <tabColor theme="4" tint="0.39997558519241921"/>
  </sheetPr>
  <dimension ref="B2:L54"/>
  <sheetViews>
    <sheetView showGridLines="0" topLeftCell="A19" zoomScaleNormal="100" workbookViewId="0">
      <selection activeCell="E36" sqref="E36"/>
    </sheetView>
  </sheetViews>
  <sheetFormatPr baseColWidth="10" defaultColWidth="11.44140625" defaultRowHeight="14.4" x14ac:dyDescent="0.3"/>
  <cols>
    <col min="1" max="1" width="7.5546875" style="347" customWidth="1"/>
    <col min="2" max="2" width="35.33203125" style="347" customWidth="1"/>
    <col min="3" max="7" width="11.44140625" style="347"/>
    <col min="8" max="8" width="47.5546875" style="347" customWidth="1"/>
    <col min="9" max="16384" width="11.44140625" style="347"/>
  </cols>
  <sheetData>
    <row r="2" spans="2:12" ht="23.4" x14ac:dyDescent="0.45">
      <c r="B2" s="366" t="s">
        <v>336</v>
      </c>
      <c r="C2" s="769" t="str">
        <f>'Données générales'!D10</f>
        <v>SIAE Test</v>
      </c>
      <c r="D2" s="769"/>
      <c r="E2" s="769"/>
      <c r="F2" s="769"/>
      <c r="G2" s="769"/>
    </row>
    <row r="3" spans="2:12" ht="25.95" customHeight="1" thickBot="1" x14ac:dyDescent="0.35">
      <c r="B3" s="770" t="s">
        <v>337</v>
      </c>
      <c r="C3" s="771"/>
      <c r="D3" s="771"/>
      <c r="E3" s="771"/>
      <c r="F3" s="771"/>
      <c r="G3" s="772"/>
      <c r="H3" s="771"/>
      <c r="I3" s="771"/>
      <c r="J3" s="771"/>
      <c r="K3" s="773"/>
      <c r="L3" s="363"/>
    </row>
    <row r="4" spans="2:12" ht="18" x14ac:dyDescent="0.35">
      <c r="B4" s="774" t="s">
        <v>338</v>
      </c>
      <c r="C4" s="775"/>
      <c r="D4" s="775"/>
      <c r="E4" s="776"/>
      <c r="F4" s="599"/>
      <c r="G4" s="453"/>
      <c r="H4" s="774" t="s">
        <v>339</v>
      </c>
      <c r="I4" s="775"/>
      <c r="J4" s="775"/>
      <c r="K4" s="776"/>
    </row>
    <row r="5" spans="2:12" x14ac:dyDescent="0.3">
      <c r="B5" s="454"/>
      <c r="C5" s="670">
        <f>D5-1</f>
        <v>2021</v>
      </c>
      <c r="D5" s="670">
        <f>E5-1</f>
        <v>2022</v>
      </c>
      <c r="E5" s="671">
        <f>'Données générales'!D11</f>
        <v>2023</v>
      </c>
      <c r="F5" s="593"/>
      <c r="H5" s="458"/>
      <c r="I5" s="670">
        <f>J5-1</f>
        <v>2021</v>
      </c>
      <c r="J5" s="670">
        <f>K5-1</f>
        <v>2022</v>
      </c>
      <c r="K5" s="671">
        <f>'Données générales'!D11</f>
        <v>2023</v>
      </c>
    </row>
    <row r="6" spans="2:12" x14ac:dyDescent="0.3">
      <c r="B6" s="454" t="s">
        <v>340</v>
      </c>
      <c r="C6" s="644"/>
      <c r="D6" s="645"/>
      <c r="E6" s="646"/>
      <c r="F6" s="594"/>
      <c r="G6" s="354"/>
      <c r="H6" s="459" t="s">
        <v>312</v>
      </c>
      <c r="I6" s="644"/>
      <c r="J6" s="644"/>
      <c r="K6" s="646"/>
    </row>
    <row r="7" spans="2:12" x14ac:dyDescent="0.3">
      <c r="B7" s="454"/>
      <c r="C7" s="644"/>
      <c r="D7" s="644"/>
      <c r="E7" s="646"/>
      <c r="F7" s="594"/>
      <c r="G7" s="354"/>
      <c r="H7" s="460" t="s">
        <v>341</v>
      </c>
      <c r="I7" s="683"/>
      <c r="J7" s="683"/>
      <c r="K7" s="684"/>
    </row>
    <row r="8" spans="2:12" x14ac:dyDescent="0.3">
      <c r="B8" s="454" t="s">
        <v>342</v>
      </c>
      <c r="C8" s="644"/>
      <c r="D8" s="645"/>
      <c r="E8" s="646"/>
      <c r="F8" s="594"/>
      <c r="G8" s="354"/>
      <c r="H8" s="703" t="s">
        <v>343</v>
      </c>
      <c r="I8" s="644"/>
      <c r="J8" s="644"/>
      <c r="K8" s="646"/>
    </row>
    <row r="9" spans="2:12" x14ac:dyDescent="0.3">
      <c r="B9" s="455" t="s">
        <v>344</v>
      </c>
      <c r="C9" s="675"/>
      <c r="D9" s="676"/>
      <c r="E9" s="677"/>
      <c r="F9" s="595"/>
      <c r="G9" s="354"/>
      <c r="H9" s="704" t="s">
        <v>345</v>
      </c>
      <c r="I9" s="644"/>
      <c r="J9" s="644"/>
      <c r="K9" s="646"/>
    </row>
    <row r="10" spans="2:12" x14ac:dyDescent="0.3">
      <c r="B10" s="456" t="s">
        <v>346</v>
      </c>
      <c r="C10" s="678"/>
      <c r="D10" s="678"/>
      <c r="E10" s="679"/>
      <c r="F10" s="596"/>
      <c r="G10" s="354"/>
      <c r="H10" s="591" t="s">
        <v>347</v>
      </c>
      <c r="I10" s="644"/>
      <c r="J10" s="644"/>
      <c r="K10" s="646"/>
    </row>
    <row r="11" spans="2:12" x14ac:dyDescent="0.3">
      <c r="B11" s="457" t="s">
        <v>348</v>
      </c>
      <c r="C11" s="680"/>
      <c r="D11" s="681"/>
      <c r="E11" s="682"/>
      <c r="F11" s="597"/>
      <c r="G11" s="354"/>
      <c r="H11" s="459" t="s">
        <v>349</v>
      </c>
      <c r="I11" s="649"/>
      <c r="J11" s="649"/>
      <c r="K11" s="650"/>
      <c r="L11" s="348"/>
    </row>
    <row r="12" spans="2:12" x14ac:dyDescent="0.3">
      <c r="H12" s="455" t="s">
        <v>350</v>
      </c>
      <c r="I12" s="683"/>
      <c r="J12" s="683"/>
      <c r="K12" s="684"/>
    </row>
    <row r="13" spans="2:12" x14ac:dyDescent="0.3">
      <c r="B13" s="376"/>
      <c r="C13" s="362"/>
      <c r="D13" s="362"/>
      <c r="E13" s="362"/>
      <c r="F13" s="362"/>
      <c r="H13" s="455" t="s">
        <v>351</v>
      </c>
      <c r="I13" s="683"/>
      <c r="J13" s="683"/>
      <c r="K13" s="684"/>
    </row>
    <row r="14" spans="2:12" ht="15" thickBot="1" x14ac:dyDescent="0.35">
      <c r="B14" s="468" t="s">
        <v>352</v>
      </c>
      <c r="C14" s="647"/>
      <c r="D14" s="647"/>
      <c r="E14" s="648"/>
      <c r="F14" s="598"/>
      <c r="H14" s="702" t="s">
        <v>353</v>
      </c>
      <c r="I14" s="651"/>
      <c r="J14" s="651"/>
      <c r="K14" s="652"/>
    </row>
    <row r="15" spans="2:12" x14ac:dyDescent="0.3">
      <c r="B15" s="349" t="s">
        <v>354</v>
      </c>
      <c r="C15" s="350"/>
      <c r="D15" s="350"/>
      <c r="E15" s="350"/>
      <c r="F15" s="350"/>
      <c r="I15" s="350">
        <f>C14-I14</f>
        <v>0</v>
      </c>
      <c r="J15" s="349">
        <f>D14-J14</f>
        <v>0</v>
      </c>
      <c r="K15" s="349">
        <f>E14-K14</f>
        <v>0</v>
      </c>
    </row>
    <row r="16" spans="2:12" x14ac:dyDescent="0.3">
      <c r="B16" s="349"/>
      <c r="C16" s="350"/>
      <c r="D16" s="350"/>
      <c r="E16" s="350"/>
      <c r="F16" s="350"/>
      <c r="H16" s="348"/>
      <c r="I16" s="350" t="str">
        <f>IF(OR(I15&gt;1,J15&gt;1,K15&gt;1,I15&lt;-1,J15&lt;-1,K15&lt;-1),"Attention, le total actif doit être égal au total passif","")</f>
        <v/>
      </c>
      <c r="J16" s="350"/>
      <c r="K16" s="350"/>
    </row>
    <row r="17" spans="2:12" x14ac:dyDescent="0.3">
      <c r="B17" s="349"/>
      <c r="C17" s="382"/>
      <c r="D17" s="350"/>
      <c r="E17" s="350"/>
      <c r="F17" s="350"/>
      <c r="H17" s="705"/>
      <c r="I17" s="350"/>
      <c r="J17" s="350"/>
      <c r="K17" s="350"/>
    </row>
    <row r="18" spans="2:12" x14ac:dyDescent="0.3">
      <c r="B18" s="386"/>
      <c r="C18" s="350"/>
      <c r="D18" s="350"/>
      <c r="E18" s="350"/>
      <c r="F18" s="350"/>
      <c r="I18" s="350"/>
      <c r="J18" s="350"/>
      <c r="K18" s="350"/>
    </row>
    <row r="19" spans="2:12" ht="26.4" thickBot="1" x14ac:dyDescent="0.35">
      <c r="B19" s="780" t="s">
        <v>355</v>
      </c>
      <c r="C19" s="781"/>
      <c r="D19" s="781"/>
      <c r="E19" s="781"/>
      <c r="F19" s="781"/>
      <c r="G19" s="781"/>
      <c r="H19" s="781"/>
      <c r="I19" s="781"/>
      <c r="J19" s="781"/>
      <c r="K19" s="781"/>
      <c r="L19" s="781"/>
    </row>
    <row r="20" spans="2:12" ht="18.600000000000001" thickBot="1" x14ac:dyDescent="0.4">
      <c r="B20" s="777" t="s">
        <v>356</v>
      </c>
      <c r="C20" s="778"/>
      <c r="D20" s="778"/>
      <c r="E20" s="778"/>
      <c r="F20" s="779"/>
      <c r="G20" s="599"/>
      <c r="H20" s="777" t="s">
        <v>357</v>
      </c>
      <c r="I20" s="778"/>
      <c r="J20" s="778"/>
      <c r="K20" s="778"/>
      <c r="L20" s="779"/>
    </row>
    <row r="21" spans="2:12" ht="28.8" x14ac:dyDescent="0.3">
      <c r="B21" s="600"/>
      <c r="C21" s="672">
        <f>C5</f>
        <v>2021</v>
      </c>
      <c r="D21" s="672">
        <f>D5</f>
        <v>2022</v>
      </c>
      <c r="E21" s="672">
        <f>E5</f>
        <v>2023</v>
      </c>
      <c r="F21" s="605" t="str">
        <f>(E5+1)&amp;" Prévisionnel"</f>
        <v>2024 Prévisionnel</v>
      </c>
      <c r="G21" s="383"/>
      <c r="H21" s="462"/>
      <c r="I21" s="672">
        <f>I5</f>
        <v>2021</v>
      </c>
      <c r="J21" s="672">
        <f>J5</f>
        <v>2022</v>
      </c>
      <c r="K21" s="672">
        <f>K5</f>
        <v>2023</v>
      </c>
      <c r="L21" s="605" t="str">
        <f>(E5+1)&amp;" Prévisionnel"</f>
        <v>2024 Prévisionnel</v>
      </c>
    </row>
    <row r="22" spans="2:12" x14ac:dyDescent="0.3">
      <c r="B22" s="461" t="s">
        <v>356</v>
      </c>
      <c r="C22" s="653"/>
      <c r="D22" s="653"/>
      <c r="E22" s="653"/>
      <c r="F22" s="654"/>
      <c r="G22" s="384"/>
      <c r="H22" s="463" t="s">
        <v>357</v>
      </c>
      <c r="I22" s="653"/>
      <c r="J22" s="653"/>
      <c r="K22" s="653"/>
      <c r="L22" s="654"/>
    </row>
    <row r="23" spans="2:12" x14ac:dyDescent="0.3">
      <c r="B23" s="700" t="s">
        <v>358</v>
      </c>
      <c r="C23" s="655"/>
      <c r="D23" s="655"/>
      <c r="E23" s="655"/>
      <c r="F23" s="656"/>
      <c r="G23" s="372"/>
      <c r="H23" s="698" t="s">
        <v>279</v>
      </c>
      <c r="I23" s="655"/>
      <c r="J23" s="655"/>
      <c r="K23" s="706"/>
      <c r="L23" s="707"/>
    </row>
    <row r="24" spans="2:12" x14ac:dyDescent="0.3">
      <c r="B24" s="700" t="s">
        <v>359</v>
      </c>
      <c r="C24" s="655"/>
      <c r="D24" s="655"/>
      <c r="E24" s="655"/>
      <c r="F24" s="656"/>
      <c r="G24" s="372"/>
      <c r="H24" s="456" t="s">
        <v>360</v>
      </c>
      <c r="I24" s="683"/>
      <c r="J24" s="683"/>
      <c r="K24" s="683"/>
      <c r="L24" s="685"/>
    </row>
    <row r="25" spans="2:12" x14ac:dyDescent="0.3">
      <c r="B25" s="700" t="s">
        <v>361</v>
      </c>
      <c r="C25" s="655"/>
      <c r="D25" s="655"/>
      <c r="E25" s="655"/>
      <c r="F25" s="656"/>
      <c r="G25" s="372"/>
      <c r="H25" s="698" t="s">
        <v>236</v>
      </c>
      <c r="I25" s="655"/>
      <c r="J25" s="655"/>
      <c r="K25" s="706"/>
      <c r="L25" s="707"/>
    </row>
    <row r="26" spans="2:12" x14ac:dyDescent="0.3">
      <c r="B26" s="689" t="s">
        <v>179</v>
      </c>
      <c r="C26" s="683"/>
      <c r="D26" s="683"/>
      <c r="E26" s="683"/>
      <c r="F26" s="685"/>
      <c r="G26" s="372"/>
      <c r="H26" s="698" t="s">
        <v>362</v>
      </c>
      <c r="I26" s="655"/>
      <c r="J26" s="655"/>
      <c r="K26" s="706"/>
      <c r="L26" s="707"/>
    </row>
    <row r="27" spans="2:12" x14ac:dyDescent="0.3">
      <c r="B27" s="700" t="s">
        <v>180</v>
      </c>
      <c r="C27" s="655"/>
      <c r="D27" s="655"/>
      <c r="E27" s="655"/>
      <c r="F27" s="656"/>
      <c r="G27" s="372"/>
      <c r="H27" s="698" t="s">
        <v>363</v>
      </c>
      <c r="I27" s="655"/>
      <c r="J27" s="655"/>
      <c r="K27" s="706"/>
      <c r="L27" s="707"/>
    </row>
    <row r="28" spans="2:12" x14ac:dyDescent="0.3">
      <c r="B28" s="689" t="s">
        <v>179</v>
      </c>
      <c r="C28" s="683"/>
      <c r="D28" s="683"/>
      <c r="E28" s="683"/>
      <c r="F28" s="685"/>
      <c r="G28" s="372"/>
      <c r="H28" s="699" t="s">
        <v>173</v>
      </c>
      <c r="I28" s="657"/>
      <c r="J28" s="657"/>
      <c r="K28" s="708"/>
      <c r="L28" s="709"/>
    </row>
    <row r="29" spans="2:12" x14ac:dyDescent="0.3">
      <c r="B29" s="700" t="s">
        <v>364</v>
      </c>
      <c r="C29" s="655"/>
      <c r="D29" s="655"/>
      <c r="E29" s="655"/>
      <c r="F29" s="656"/>
      <c r="G29" s="372"/>
      <c r="H29" s="388"/>
      <c r="I29" s="370"/>
      <c r="J29" s="370"/>
      <c r="K29" s="370"/>
      <c r="L29" s="372"/>
    </row>
    <row r="30" spans="2:12" x14ac:dyDescent="0.3">
      <c r="B30" s="700" t="s">
        <v>365</v>
      </c>
      <c r="C30" s="655"/>
      <c r="D30" s="655"/>
      <c r="E30" s="655"/>
      <c r="F30" s="656"/>
      <c r="G30" s="372"/>
      <c r="H30" s="388"/>
      <c r="I30" s="370"/>
      <c r="J30" s="370"/>
      <c r="K30" s="370"/>
      <c r="L30" s="372"/>
    </row>
    <row r="31" spans="2:12" ht="15" thickBot="1" x14ac:dyDescent="0.35">
      <c r="B31" s="701" t="s">
        <v>182</v>
      </c>
      <c r="C31" s="657"/>
      <c r="D31" s="657"/>
      <c r="E31" s="657"/>
      <c r="F31" s="658"/>
      <c r="G31" s="372"/>
      <c r="H31" s="388"/>
      <c r="I31" s="370"/>
      <c r="J31" s="370"/>
      <c r="K31" s="370"/>
      <c r="L31" s="372"/>
    </row>
    <row r="32" spans="2:12" ht="15" thickBot="1" x14ac:dyDescent="0.35">
      <c r="B32" s="387"/>
      <c r="C32" s="354"/>
      <c r="D32" s="354"/>
      <c r="E32" s="354"/>
      <c r="F32" s="354"/>
      <c r="H32" s="354"/>
      <c r="I32" s="362"/>
      <c r="J32" s="362"/>
      <c r="K32" s="362"/>
      <c r="L32" s="348"/>
    </row>
    <row r="33" spans="2:12" ht="15.6" customHeight="1" x14ac:dyDescent="0.3">
      <c r="B33" s="690" t="s">
        <v>366</v>
      </c>
      <c r="C33" s="659"/>
      <c r="D33" s="659"/>
      <c r="E33" s="659"/>
      <c r="F33" s="660"/>
      <c r="G33" s="372"/>
      <c r="H33" s="694" t="s">
        <v>367</v>
      </c>
      <c r="I33" s="659"/>
      <c r="J33" s="659"/>
      <c r="K33" s="659"/>
      <c r="L33" s="660"/>
    </row>
    <row r="34" spans="2:12" ht="15.6" customHeight="1" x14ac:dyDescent="0.3">
      <c r="B34" s="691" t="s">
        <v>368</v>
      </c>
      <c r="C34" s="645"/>
      <c r="D34" s="645"/>
      <c r="E34" s="644"/>
      <c r="F34" s="661"/>
      <c r="H34" s="695" t="s">
        <v>369</v>
      </c>
      <c r="I34" s="644"/>
      <c r="J34" s="644"/>
      <c r="K34" s="644"/>
      <c r="L34" s="661"/>
    </row>
    <row r="35" spans="2:12" ht="28.8" x14ac:dyDescent="0.3">
      <c r="B35" s="692" t="s">
        <v>370</v>
      </c>
      <c r="C35" s="686"/>
      <c r="D35" s="686"/>
      <c r="E35" s="687"/>
      <c r="F35" s="688"/>
      <c r="G35" s="372"/>
      <c r="H35" s="696" t="s">
        <v>371</v>
      </c>
      <c r="I35" s="683"/>
      <c r="J35" s="683"/>
      <c r="K35" s="683"/>
      <c r="L35" s="685"/>
    </row>
    <row r="36" spans="2:12" x14ac:dyDescent="0.3">
      <c r="C36" s="590"/>
      <c r="D36" s="590"/>
      <c r="E36" s="590"/>
      <c r="F36" s="590"/>
      <c r="H36" s="696" t="s">
        <v>372</v>
      </c>
      <c r="I36" s="683"/>
      <c r="J36" s="683"/>
      <c r="K36" s="683"/>
      <c r="L36" s="685"/>
    </row>
    <row r="37" spans="2:12" ht="15" thickBot="1" x14ac:dyDescent="0.35">
      <c r="B37" s="693" t="s">
        <v>373</v>
      </c>
      <c r="C37" s="662"/>
      <c r="D37" s="662"/>
      <c r="E37" s="662"/>
      <c r="F37" s="663"/>
      <c r="G37" s="385"/>
      <c r="H37" s="697" t="s">
        <v>373</v>
      </c>
      <c r="I37" s="666"/>
      <c r="J37" s="666"/>
      <c r="K37" s="667"/>
      <c r="L37" s="668"/>
    </row>
    <row r="38" spans="2:12" s="352" customFormat="1" thickBot="1" x14ac:dyDescent="0.35">
      <c r="B38" s="371"/>
      <c r="C38" s="377">
        <f>C21</f>
        <v>2021</v>
      </c>
      <c r="D38" s="377">
        <f>D21</f>
        <v>2022</v>
      </c>
      <c r="E38" s="377">
        <f>E21</f>
        <v>2023</v>
      </c>
      <c r="F38" s="377" t="str">
        <f>F21</f>
        <v>2024 Prévisionnel</v>
      </c>
      <c r="G38" s="377"/>
    </row>
    <row r="39" spans="2:12" x14ac:dyDescent="0.3">
      <c r="B39" s="466" t="s">
        <v>374</v>
      </c>
      <c r="C39" s="710">
        <f>I22-C22</f>
        <v>0</v>
      </c>
      <c r="D39" s="710">
        <f>J22-D22</f>
        <v>0</v>
      </c>
      <c r="E39" s="710">
        <f>K22-E22</f>
        <v>0</v>
      </c>
      <c r="F39" s="711">
        <f>L22-F22</f>
        <v>0</v>
      </c>
      <c r="G39" s="348"/>
    </row>
    <row r="40" spans="2:12" x14ac:dyDescent="0.3">
      <c r="B40" s="695" t="s">
        <v>185</v>
      </c>
      <c r="C40" s="712">
        <f t="shared" ref="C40:F41" si="0">I33-C33</f>
        <v>0</v>
      </c>
      <c r="D40" s="712">
        <f t="shared" si="0"/>
        <v>0</v>
      </c>
      <c r="E40" s="712">
        <f t="shared" si="0"/>
        <v>0</v>
      </c>
      <c r="F40" s="713">
        <f t="shared" si="0"/>
        <v>0</v>
      </c>
      <c r="G40" s="714"/>
    </row>
    <row r="41" spans="2:12" x14ac:dyDescent="0.3">
      <c r="B41" s="695" t="s">
        <v>186</v>
      </c>
      <c r="C41" s="712">
        <f t="shared" si="0"/>
        <v>0</v>
      </c>
      <c r="D41" s="712">
        <f t="shared" si="0"/>
        <v>0</v>
      </c>
      <c r="E41" s="712">
        <f t="shared" si="0"/>
        <v>0</v>
      </c>
      <c r="F41" s="713">
        <f t="shared" si="0"/>
        <v>0</v>
      </c>
      <c r="G41" s="714"/>
    </row>
    <row r="42" spans="2:12" x14ac:dyDescent="0.3">
      <c r="B42" s="464" t="s">
        <v>191</v>
      </c>
      <c r="C42" s="645"/>
      <c r="D42" s="645"/>
      <c r="E42" s="645"/>
      <c r="F42" s="661"/>
      <c r="G42" s="714"/>
    </row>
    <row r="43" spans="2:12" ht="15" thickBot="1" x14ac:dyDescent="0.35">
      <c r="B43" s="467" t="s">
        <v>375</v>
      </c>
      <c r="C43" s="664">
        <f>C39+C40+C41-C42-C37+I37</f>
        <v>0</v>
      </c>
      <c r="D43" s="664">
        <f>D39+D40+D41-D42-D37+J37</f>
        <v>0</v>
      </c>
      <c r="E43" s="664">
        <f>E39+E40+E41-E42-E37+K37</f>
        <v>0</v>
      </c>
      <c r="F43" s="665">
        <f>F39+F40+F41-F42-F37+L37</f>
        <v>0</v>
      </c>
      <c r="G43" s="348"/>
    </row>
    <row r="44" spans="2:12" ht="15" thickBot="1" x14ac:dyDescent="0.35"/>
    <row r="45" spans="2:12" ht="29.4" thickBot="1" x14ac:dyDescent="0.35">
      <c r="C45" s="673">
        <f>+C21</f>
        <v>2021</v>
      </c>
      <c r="D45" s="674">
        <f t="shared" ref="D45:E45" si="1">+D21</f>
        <v>2022</v>
      </c>
      <c r="E45" s="674">
        <f t="shared" si="1"/>
        <v>2023</v>
      </c>
      <c r="F45" s="606" t="str">
        <f>+F21</f>
        <v>2024 Prévisionnel</v>
      </c>
    </row>
    <row r="46" spans="2:12" ht="15" thickBot="1" x14ac:dyDescent="0.35">
      <c r="B46" s="715" t="s">
        <v>376</v>
      </c>
      <c r="C46" s="647"/>
      <c r="D46" s="647"/>
      <c r="E46" s="647"/>
      <c r="F46" s="669"/>
    </row>
    <row r="47" spans="2:12" x14ac:dyDescent="0.3">
      <c r="B47" s="705"/>
    </row>
    <row r="50" spans="3:8" ht="15.6" x14ac:dyDescent="0.3">
      <c r="C50" s="768" t="s">
        <v>158</v>
      </c>
      <c r="D50" s="768"/>
      <c r="E50" s="768"/>
      <c r="F50" s="768"/>
      <c r="G50" s="768"/>
      <c r="H50" s="768"/>
    </row>
    <row r="51" spans="3:8" ht="15.6" x14ac:dyDescent="0.3">
      <c r="C51" s="575"/>
      <c r="D51" s="577"/>
      <c r="E51" s="576"/>
      <c r="F51" s="576"/>
      <c r="G51" s="578"/>
      <c r="H51" s="578"/>
    </row>
    <row r="52" spans="3:8" ht="15.6" x14ac:dyDescent="0.3">
      <c r="C52" s="575"/>
      <c r="D52" s="577"/>
      <c r="E52" s="579" t="s">
        <v>377</v>
      </c>
      <c r="F52" s="579"/>
      <c r="G52" s="580"/>
      <c r="H52" s="580"/>
    </row>
    <row r="53" spans="3:8" ht="15.6" customHeight="1" x14ac:dyDescent="0.3">
      <c r="C53" s="575"/>
      <c r="D53" s="741" t="s">
        <v>378</v>
      </c>
      <c r="E53" s="741"/>
      <c r="F53" s="741"/>
      <c r="G53" s="741"/>
      <c r="H53" s="741"/>
    </row>
    <row r="54" spans="3:8" ht="15.6" customHeight="1" x14ac:dyDescent="0.3">
      <c r="C54" s="575"/>
      <c r="D54" s="741" t="s">
        <v>379</v>
      </c>
      <c r="E54" s="741"/>
      <c r="F54" s="741"/>
      <c r="G54" s="741"/>
      <c r="H54" s="741"/>
    </row>
  </sheetData>
  <sheetProtection algorithmName="SHA-512" hashValue="KHW4/V8aDvaQ8irEn6m2ORVfBfXiT0p21tpTqIoVo5jJUXp7nYSbjcfwIczZKMB1BCuE2wxIpmnEdiM9ujEzyg==" saltValue="vLV9l5Nhw20vw8QDYDI4xQ==" spinCount="100000" sheet="1" objects="1" scenarios="1"/>
  <mergeCells count="10">
    <mergeCell ref="C50:H50"/>
    <mergeCell ref="D53:H53"/>
    <mergeCell ref="D54:H54"/>
    <mergeCell ref="C2:G2"/>
    <mergeCell ref="B3:K3"/>
    <mergeCell ref="B4:E4"/>
    <mergeCell ref="H4:K4"/>
    <mergeCell ref="H20:L20"/>
    <mergeCell ref="B20:F20"/>
    <mergeCell ref="B19:L19"/>
  </mergeCells>
  <conditionalFormatting sqref="C39:F41 C43:F43">
    <cfRule type="cellIs" dxfId="5" priority="2" operator="lessThan">
      <formula>0</formula>
    </cfRule>
  </conditionalFormatting>
  <conditionalFormatting sqref="I22:L28 C22:F31 C33:F35 I33:L37 C37:F37">
    <cfRule type="cellIs" dxfId="4" priority="1" operator="lessThan">
      <formula>0</formula>
    </cfRule>
  </conditionalFormatting>
  <hyperlinks>
    <hyperlink ref="D53" r:id="rId1" xr:uid="{444FD5EF-F11D-4DF7-894F-0FA764DCA5E5}"/>
    <hyperlink ref="D54" r:id="rId2" xr:uid="{5A1C7646-8E06-40A5-88A4-4E8EAB3A4A82}"/>
  </hyperlinks>
  <printOptions horizontalCentered="1"/>
  <pageMargins left="0.70866141732283472" right="0.70866141732283472" top="0.74803149606299213" bottom="0.74803149606299213" header="0.31496062992125984" footer="0.31496062992125984"/>
  <pageSetup paperSize="9" scale="85" orientation="landscape"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91e9f8b-f03e-445f-be67-4f50b4b3e2da">
      <UserInfo>
        <DisplayName>Maël DOUBLET</DisplayName>
        <AccountId>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F53579E7A1E74782FDB41C51420748" ma:contentTypeVersion="6" ma:contentTypeDescription="Crée un document." ma:contentTypeScope="" ma:versionID="87a5ead0daaef01844002169dd4e43c3">
  <xsd:schema xmlns:xsd="http://www.w3.org/2001/XMLSchema" xmlns:xs="http://www.w3.org/2001/XMLSchema" xmlns:p="http://schemas.microsoft.com/office/2006/metadata/properties" xmlns:ns2="a01f0a49-d971-4a25-bd44-0661d743ac3a" xmlns:ns3="891e9f8b-f03e-445f-be67-4f50b4b3e2da" targetNamespace="http://schemas.microsoft.com/office/2006/metadata/properties" ma:root="true" ma:fieldsID="9de18084526deffd366b43614d3bdca1" ns2:_="" ns3:_="">
    <xsd:import namespace="a01f0a49-d971-4a25-bd44-0661d743ac3a"/>
    <xsd:import namespace="891e9f8b-f03e-445f-be67-4f50b4b3e2d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1f0a49-d971-4a25-bd44-0661d743a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1e9f8b-f03e-445f-be67-4f50b4b3e2da"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2E62D-C5D9-4194-8102-7152472590F2}">
  <ds:schemaRefs>
    <ds:schemaRef ds:uri="http://schemas.openxmlformats.org/package/2006/metadata/core-properties"/>
    <ds:schemaRef ds:uri="http://purl.org/dc/elements/1.1/"/>
    <ds:schemaRef ds:uri="http://www.w3.org/XML/1998/namespace"/>
    <ds:schemaRef ds:uri="http://purl.org/dc/dcmitype/"/>
    <ds:schemaRef ds:uri="891e9f8b-f03e-445f-be67-4f50b4b3e2da"/>
    <ds:schemaRef ds:uri="http://schemas.microsoft.com/office/2006/documentManagement/types"/>
    <ds:schemaRef ds:uri="http://purl.org/dc/terms/"/>
    <ds:schemaRef ds:uri="http://schemas.microsoft.com/office/infopath/2007/PartnerControls"/>
    <ds:schemaRef ds:uri="a01f0a49-d971-4a25-bd44-0661d743ac3a"/>
    <ds:schemaRef ds:uri="http://schemas.microsoft.com/office/2006/metadata/properties"/>
  </ds:schemaRefs>
</ds:datastoreItem>
</file>

<file path=customXml/itemProps2.xml><?xml version="1.0" encoding="utf-8"?>
<ds:datastoreItem xmlns:ds="http://schemas.openxmlformats.org/officeDocument/2006/customXml" ds:itemID="{718D3D88-ECBD-43BE-9167-43934A2B6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1f0a49-d971-4a25-bd44-0661d743ac3a"/>
    <ds:schemaRef ds:uri="891e9f8b-f03e-445f-be67-4f50b4b3e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66CC9-0465-422E-8C1A-2E9F8D404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vt:i4>
      </vt:variant>
    </vt:vector>
  </HeadingPairs>
  <TitlesOfParts>
    <vt:vector size="15" baseType="lpstr">
      <vt:lpstr>Liste déroulante</vt:lpstr>
      <vt:lpstr>Admin_Liste</vt:lpstr>
      <vt:lpstr>Données générales</vt:lpstr>
      <vt:lpstr>Evolution-CR-BP</vt:lpstr>
      <vt:lpstr>plan de financement</vt:lpstr>
      <vt:lpstr>plan d_investissement</vt:lpstr>
      <vt:lpstr>coût de revient</vt:lpstr>
      <vt:lpstr>Calcul seuils d'alerte</vt:lpstr>
      <vt:lpstr>DiagFlash Comptes</vt:lpstr>
      <vt:lpstr>Précision modèle économique</vt:lpstr>
      <vt:lpstr>DiagFlash Synthèse</vt:lpstr>
      <vt:lpstr>LEXIQUE</vt:lpstr>
      <vt:lpstr>Liste</vt:lpstr>
      <vt:lpstr>Forme_SIAE_Structure</vt:lpstr>
      <vt:lpstr>Taux_TVA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GARIE</dc:creator>
  <cp:keywords/>
  <dc:description/>
  <cp:lastModifiedBy>Maël DOUBLET</cp:lastModifiedBy>
  <cp:revision/>
  <dcterms:created xsi:type="dcterms:W3CDTF">2016-07-11T07:07:38Z</dcterms:created>
  <dcterms:modified xsi:type="dcterms:W3CDTF">2024-07-22T15:03:46Z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0x0101002BF53579E7A1E74782FDB41C51420748</vt:lpwstr>
  </property>
  <property fmtid="{D5CDD505-2E9C-101B-9397-08002B2CF9AE}" pid="3" name="AuthorIds_UIVersion_2560">
    <vt:lpwstr>11</vt:lpwstr>
  </property>
  <property fmtid="{D5CDD505-2E9C-101B-9397-08002B2CF9AE}" pid="4" name="MediaServiceImageTags">
    <vt:lpwstr/>
  </property>
</Properties>
</file>